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tables/table1.xml" ContentType="application/vnd.openxmlformats-officedocument.spreadsheetml.table+xml"/>
  <Override PartName="/xl/printerSettings/printerSettings1.bin" ContentType="application/vnd.openxmlformats-officedocument.spreadsheetml.printerSettings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30.xml" ContentType="application/vnd.openxmlformats-officedocument.spreadsheetml.pivotTable+xml"/>
  <Override PartName="/xl/pivotTables/pivotTable31.xml" ContentType="application/vnd.openxmlformats-officedocument.spreadsheetml.pivotTable+xml"/>
  <Override PartName="/xl/pivotTables/pivotTable32.xml" ContentType="application/vnd.openxmlformats-officedocument.spreadsheetml.pivotTable+xml"/>
  <Override PartName="/xl/pivotTables/pivotTable33.xml" ContentType="application/vnd.openxmlformats-officedocument.spreadsheetml.pivotTable+xml"/>
  <Override PartName="/xl/pivotTables/pivotTable34.xml" ContentType="application/vnd.openxmlformats-officedocument.spreadsheetml.pivotTable+xml"/>
  <Override PartName="/xl/printerSettings/printerSettings5.bin" ContentType="application/vnd.openxmlformats-officedocument.spreadsheetml.printerSettings"/>
  <Override PartName="/xl/pivotTables/pivotTable35.xml" ContentType="application/vnd.openxmlformats-officedocument.spreadsheetml.pivotTable+xml"/>
  <Override PartName="/xl/pivotTables/pivotTable36.xml" ContentType="application/vnd.openxmlformats-officedocument.spreadsheetml.pivotTable+xml"/>
  <Override PartName="/xl/pivotTables/pivotTable37.xml" ContentType="application/vnd.openxmlformats-officedocument.spreadsheetml.pivotTable+xml"/>
  <Override PartName="/xl/pivotTables/pivotTable38.xml" ContentType="application/vnd.openxmlformats-officedocument.spreadsheetml.pivotTable+xml"/>
  <Override PartName="/xl/pivotTables/pivotTable39.xml" ContentType="application/vnd.openxmlformats-officedocument.spreadsheetml.pivotTable+xml"/>
  <Override PartName="/xl/pivotTables/pivotTable40.xml" ContentType="application/vnd.openxmlformats-officedocument.spreadsheetml.pivotTable+xml"/>
  <Override PartName="/xl/pivotTables/pivotTable41.xml" ContentType="application/vnd.openxmlformats-officedocument.spreadsheetml.pivotTable+xml"/>
  <Override PartName="/xl/pivotTables/pivotTable42.xml" ContentType="application/vnd.openxmlformats-officedocument.spreadsheetml.pivotTable+xml"/>
  <Override PartName="/xl/pivotTables/pivotTable43.xml" ContentType="application/vnd.openxmlformats-officedocument.spreadsheetml.pivotTable+xml"/>
  <Override PartName="/xl/pivotTables/pivotTable44.xml" ContentType="application/vnd.openxmlformats-officedocument.spreadsheetml.pivotTab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 codeName="{E757BCB4-07E6-AE0B-56E0-F0EEF7A6E26C}"/>
  <fileSharing readOnlyRecommended="1"/>
  <workbookPr backupFile="1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User-pc\ネット管理表_231026\00お酒管理\00集計用データ\rev8用\"/>
    </mc:Choice>
  </mc:AlternateContent>
  <xr:revisionPtr revIDLastSave="0" documentId="13_ncr:1_{C8097CB2-0AE8-4856-9B64-114F5B56F591}" xr6:coauthVersionLast="47" xr6:coauthVersionMax="47" xr10:uidLastSave="{00000000-0000-0000-0000-000000000000}"/>
  <bookViews>
    <workbookView xWindow="-108" yWindow="-108" windowWidth="23256" windowHeight="12456" xr2:uid="{DA9889D5-56F8-4F60-B5CB-63CEA9D125B3}"/>
  </bookViews>
  <sheets>
    <sheet name="操作" sheetId="15" r:id="rId1"/>
    <sheet name="管理" sheetId="2" r:id="rId2"/>
    <sheet name="月別売上報告" sheetId="12" r:id="rId3"/>
    <sheet name="報告計算シート" sheetId="13" r:id="rId4"/>
    <sheet name="月別売上報告pivot" sheetId="3" r:id="rId5"/>
    <sheet name="税務署報告用EC伊那" sheetId="29" r:id="rId6"/>
    <sheet name="税務署報告用アピタ飯田店" sheetId="30" r:id="rId7"/>
    <sheet name="税務署報告用かんてい局松本" sheetId="31" r:id="rId8"/>
    <sheet name="EC伊那酒税計算用" sheetId="32" r:id="rId9"/>
    <sheet name="アピタ飯田店酒税計算用" sheetId="34" r:id="rId10"/>
    <sheet name="かんてい局松本店酒税計算用" sheetId="35" r:id="rId11"/>
    <sheet name="年度・店舗別売上量" sheetId="23" r:id="rId12"/>
    <sheet name="(旧）全店舗税務署報告用" sheetId="10" r:id="rId13"/>
    <sheet name="酒税計算用シート" sheetId="6" r:id="rId14"/>
    <sheet name="酒税集計pivot" sheetId="4" r:id="rId15"/>
  </sheets>
  <definedNames>
    <definedName name="_xlnm._FilterDatabase" localSheetId="1" hidden="1">管理!$A$1:$BK$19</definedName>
    <definedName name="_xlnm.Print_Area" localSheetId="12">'(旧）全店舗税務署報告用'!$A$1:$F$27</definedName>
    <definedName name="_xlnm.Print_Area" localSheetId="2">月別売上報告!$A$1:$J$64</definedName>
    <definedName name="_xlnm.Print_Area" localSheetId="5">税務署報告用EC伊那!$A$1:$F$42</definedName>
    <definedName name="_xlnm.Print_Area" localSheetId="6">税務署報告用アピタ飯田店!$A$1:$F$39</definedName>
    <definedName name="_xlnm.Print_Area" localSheetId="7">税務署報告用かんてい局松本!$A$1:$F$43</definedName>
  </definedNames>
  <calcPr calcId="191029" iterateDelta="1E-4"/>
  <pivotCaches>
    <pivotCache cacheId="8" r:id="rId16"/>
    <pivotCache cacheId="22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30" i="32" l="1"/>
  <c r="U130" i="32"/>
  <c r="T130" i="32"/>
  <c r="S130" i="32"/>
  <c r="R130" i="32"/>
  <c r="Q130" i="32"/>
  <c r="P130" i="32"/>
  <c r="O130" i="32"/>
  <c r="N130" i="32"/>
  <c r="M130" i="32"/>
  <c r="L130" i="32"/>
  <c r="K130" i="32"/>
  <c r="J130" i="32"/>
  <c r="I130" i="32"/>
  <c r="H130" i="32"/>
  <c r="V129" i="32"/>
  <c r="U129" i="32"/>
  <c r="T129" i="32"/>
  <c r="S129" i="32"/>
  <c r="R129" i="32"/>
  <c r="Q129" i="32"/>
  <c r="P129" i="32"/>
  <c r="O129" i="32"/>
  <c r="N129" i="32"/>
  <c r="M129" i="32"/>
  <c r="L129" i="32"/>
  <c r="K129" i="32"/>
  <c r="J129" i="32"/>
  <c r="I129" i="32"/>
  <c r="H129" i="32"/>
  <c r="V126" i="32"/>
  <c r="U126" i="32"/>
  <c r="T126" i="32"/>
  <c r="S126" i="32"/>
  <c r="R126" i="32"/>
  <c r="Q126" i="32"/>
  <c r="P126" i="32"/>
  <c r="O126" i="32"/>
  <c r="N126" i="32"/>
  <c r="M126" i="32"/>
  <c r="L126" i="32"/>
  <c r="K126" i="32"/>
  <c r="J126" i="32"/>
  <c r="I126" i="32"/>
  <c r="H126" i="32"/>
  <c r="V125" i="32"/>
  <c r="U125" i="32"/>
  <c r="T125" i="32"/>
  <c r="S125" i="32"/>
  <c r="R125" i="32"/>
  <c r="Q125" i="32"/>
  <c r="P125" i="32"/>
  <c r="O125" i="32"/>
  <c r="N125" i="32"/>
  <c r="M125" i="32"/>
  <c r="L125" i="32"/>
  <c r="K125" i="32"/>
  <c r="J125" i="32"/>
  <c r="I125" i="32"/>
  <c r="H125" i="32"/>
  <c r="V123" i="32"/>
  <c r="U123" i="32"/>
  <c r="T123" i="32"/>
  <c r="S123" i="32"/>
  <c r="R123" i="32"/>
  <c r="Q123" i="32"/>
  <c r="P123" i="32"/>
  <c r="O123" i="32"/>
  <c r="N123" i="32"/>
  <c r="M123" i="32"/>
  <c r="L123" i="32"/>
  <c r="K123" i="32"/>
  <c r="J123" i="32"/>
  <c r="I123" i="32"/>
  <c r="H123" i="32"/>
  <c r="V122" i="32"/>
  <c r="U122" i="32"/>
  <c r="U124" i="32" s="1"/>
  <c r="T122" i="32"/>
  <c r="S122" i="32"/>
  <c r="R122" i="32"/>
  <c r="R124" i="32" s="1"/>
  <c r="Q122" i="32"/>
  <c r="P122" i="32"/>
  <c r="O122" i="32"/>
  <c r="N122" i="32"/>
  <c r="N124" i="32" s="1"/>
  <c r="M122" i="32"/>
  <c r="M124" i="32" s="1"/>
  <c r="L122" i="32"/>
  <c r="K122" i="32"/>
  <c r="J122" i="32"/>
  <c r="J124" i="32" s="1"/>
  <c r="I122" i="32"/>
  <c r="H122" i="32"/>
  <c r="V121" i="32"/>
  <c r="U121" i="32"/>
  <c r="T121" i="32"/>
  <c r="S121" i="32"/>
  <c r="R121" i="32"/>
  <c r="Q121" i="32"/>
  <c r="P121" i="32"/>
  <c r="O121" i="32"/>
  <c r="N121" i="32"/>
  <c r="M121" i="32"/>
  <c r="L121" i="32"/>
  <c r="K121" i="32"/>
  <c r="J121" i="32"/>
  <c r="I121" i="32"/>
  <c r="H121" i="32"/>
  <c r="G130" i="32"/>
  <c r="G129" i="32"/>
  <c r="G126" i="32"/>
  <c r="G125" i="32"/>
  <c r="G123" i="32"/>
  <c r="G122" i="32"/>
  <c r="G124" i="32" s="1"/>
  <c r="G121" i="32"/>
  <c r="F130" i="32"/>
  <c r="F129" i="32"/>
  <c r="F126" i="32"/>
  <c r="F125" i="32"/>
  <c r="F123" i="32"/>
  <c r="F122" i="32"/>
  <c r="F121" i="32"/>
  <c r="E130" i="32"/>
  <c r="C37" i="31" s="1"/>
  <c r="E129" i="32"/>
  <c r="C34" i="31" s="1"/>
  <c r="E126" i="32"/>
  <c r="C29" i="30" s="1"/>
  <c r="E125" i="32"/>
  <c r="C30" i="30" s="1"/>
  <c r="E123" i="32"/>
  <c r="E122" i="32"/>
  <c r="E121" i="32"/>
  <c r="D130" i="32"/>
  <c r="D129" i="32"/>
  <c r="D126" i="32"/>
  <c r="D125" i="32"/>
  <c r="D123" i="32"/>
  <c r="D122" i="32"/>
  <c r="D121" i="32"/>
  <c r="D124" i="32" s="1"/>
  <c r="C130" i="32"/>
  <c r="C129" i="32"/>
  <c r="C126" i="32"/>
  <c r="C125" i="32"/>
  <c r="C123" i="32"/>
  <c r="C122" i="32"/>
  <c r="C121" i="32"/>
  <c r="C124" i="32" s="1"/>
  <c r="B130" i="32"/>
  <c r="B129" i="32"/>
  <c r="B126" i="32"/>
  <c r="B125" i="32"/>
  <c r="B123" i="32"/>
  <c r="B122" i="32"/>
  <c r="B121" i="32"/>
  <c r="B124" i="32" s="1"/>
  <c r="J120" i="32"/>
  <c r="A71" i="35"/>
  <c r="B71" i="35" s="1"/>
  <c r="C71" i="35" s="1"/>
  <c r="A70" i="35"/>
  <c r="B70" i="35" s="1"/>
  <c r="C70" i="35" s="1"/>
  <c r="A69" i="35"/>
  <c r="B69" i="35" s="1"/>
  <c r="C69" i="35" s="1"/>
  <c r="A68" i="35"/>
  <c r="B68" i="35" s="1"/>
  <c r="C68" i="35" s="1"/>
  <c r="A67" i="35"/>
  <c r="B67" i="35" s="1"/>
  <c r="C67" i="35" s="1"/>
  <c r="A66" i="35"/>
  <c r="B66" i="35" s="1"/>
  <c r="C66" i="35" s="1"/>
  <c r="A65" i="35"/>
  <c r="B65" i="35" s="1"/>
  <c r="C65" i="35" s="1"/>
  <c r="A64" i="35"/>
  <c r="B64" i="35" s="1"/>
  <c r="C64" i="35" s="1"/>
  <c r="A63" i="35"/>
  <c r="B63" i="35" s="1"/>
  <c r="C63" i="35" s="1"/>
  <c r="A62" i="35"/>
  <c r="B62" i="35" s="1"/>
  <c r="C62" i="35" s="1"/>
  <c r="A61" i="35"/>
  <c r="B61" i="35" s="1"/>
  <c r="C61" i="35" s="1"/>
  <c r="A60" i="35"/>
  <c r="B60" i="35" s="1"/>
  <c r="C60" i="35" s="1"/>
  <c r="A59" i="35"/>
  <c r="B59" i="35" s="1"/>
  <c r="C59" i="35" s="1"/>
  <c r="A58" i="35"/>
  <c r="B58" i="35" s="1"/>
  <c r="C58" i="35" s="1"/>
  <c r="A57" i="35"/>
  <c r="B57" i="35" s="1"/>
  <c r="C57" i="35" s="1"/>
  <c r="A56" i="35"/>
  <c r="A55" i="35"/>
  <c r="B55" i="35" s="1"/>
  <c r="C55" i="35" s="1"/>
  <c r="A43" i="35"/>
  <c r="A42" i="35"/>
  <c r="A41" i="35"/>
  <c r="A40" i="35"/>
  <c r="A39" i="35"/>
  <c r="A38" i="35"/>
  <c r="A37" i="35"/>
  <c r="A36" i="35"/>
  <c r="A35" i="35"/>
  <c r="A34" i="35"/>
  <c r="A33" i="35"/>
  <c r="A32" i="35"/>
  <c r="A31" i="35"/>
  <c r="A30" i="35"/>
  <c r="A29" i="35"/>
  <c r="A28" i="35"/>
  <c r="A27" i="35"/>
  <c r="A19" i="35"/>
  <c r="O19" i="35" s="1"/>
  <c r="O43" i="35" s="1"/>
  <c r="A18" i="35"/>
  <c r="U18" i="35" s="1"/>
  <c r="U42" i="35" s="1"/>
  <c r="A17" i="35"/>
  <c r="P17" i="35" s="1"/>
  <c r="P41" i="35" s="1"/>
  <c r="A16" i="35"/>
  <c r="T16" i="35" s="1"/>
  <c r="A15" i="35"/>
  <c r="R15" i="35" s="1"/>
  <c r="R39" i="35" s="1"/>
  <c r="A14" i="35"/>
  <c r="T14" i="35" s="1"/>
  <c r="A13" i="35"/>
  <c r="P13" i="35" s="1"/>
  <c r="P37" i="35" s="1"/>
  <c r="A12" i="35"/>
  <c r="T12" i="35" s="1"/>
  <c r="T36" i="35" s="1"/>
  <c r="A11" i="35"/>
  <c r="U11" i="35" s="1"/>
  <c r="A10" i="35"/>
  <c r="T10" i="35" s="1"/>
  <c r="A9" i="35"/>
  <c r="P9" i="35" s="1"/>
  <c r="P33" i="35" s="1"/>
  <c r="A8" i="35"/>
  <c r="O8" i="35" s="1"/>
  <c r="A7" i="35"/>
  <c r="O7" i="35" s="1"/>
  <c r="O31" i="35" s="1"/>
  <c r="A6" i="35"/>
  <c r="O6" i="35" s="1"/>
  <c r="O30" i="35" s="1"/>
  <c r="A5" i="35"/>
  <c r="Q5" i="35" s="1"/>
  <c r="A4" i="35"/>
  <c r="T4" i="35" s="1"/>
  <c r="T28" i="35" s="1"/>
  <c r="A3" i="35"/>
  <c r="P3" i="35" s="1"/>
  <c r="A71" i="34"/>
  <c r="B71" i="34" s="1"/>
  <c r="C71" i="34" s="1"/>
  <c r="A70" i="34"/>
  <c r="B70" i="34" s="1"/>
  <c r="C70" i="34" s="1"/>
  <c r="A69" i="34"/>
  <c r="B69" i="34" s="1"/>
  <c r="C69" i="34" s="1"/>
  <c r="A68" i="34"/>
  <c r="B68" i="34" s="1"/>
  <c r="C68" i="34" s="1"/>
  <c r="A67" i="34"/>
  <c r="B67" i="34" s="1"/>
  <c r="C67" i="34" s="1"/>
  <c r="A66" i="34"/>
  <c r="B66" i="34" s="1"/>
  <c r="C66" i="34" s="1"/>
  <c r="A65" i="34"/>
  <c r="B65" i="34" s="1"/>
  <c r="C65" i="34" s="1"/>
  <c r="A64" i="34"/>
  <c r="B64" i="34" s="1"/>
  <c r="C64" i="34" s="1"/>
  <c r="A63" i="34"/>
  <c r="B63" i="34" s="1"/>
  <c r="C63" i="34" s="1"/>
  <c r="A62" i="34"/>
  <c r="B62" i="34" s="1"/>
  <c r="C62" i="34" s="1"/>
  <c r="A61" i="34"/>
  <c r="B61" i="34" s="1"/>
  <c r="C61" i="34" s="1"/>
  <c r="A60" i="34"/>
  <c r="B60" i="34" s="1"/>
  <c r="C60" i="34" s="1"/>
  <c r="A59" i="34"/>
  <c r="B59" i="34" s="1"/>
  <c r="C59" i="34" s="1"/>
  <c r="A58" i="34"/>
  <c r="B58" i="34" s="1"/>
  <c r="C58" i="34" s="1"/>
  <c r="A57" i="34"/>
  <c r="B57" i="34" s="1"/>
  <c r="C57" i="34" s="1"/>
  <c r="A56" i="34"/>
  <c r="B56" i="34" s="1"/>
  <c r="C56" i="34" s="1"/>
  <c r="A55" i="34"/>
  <c r="A43" i="34"/>
  <c r="A42" i="34"/>
  <c r="A41" i="34"/>
  <c r="A40" i="34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19" i="34"/>
  <c r="A18" i="34"/>
  <c r="S18" i="34" s="1"/>
  <c r="S42" i="34" s="1"/>
  <c r="A17" i="34"/>
  <c r="L17" i="34" s="1"/>
  <c r="L41" i="34" s="1"/>
  <c r="A16" i="34"/>
  <c r="U16" i="34" s="1"/>
  <c r="U40" i="34" s="1"/>
  <c r="A15" i="34"/>
  <c r="V15" i="34" s="1"/>
  <c r="V39" i="34" s="1"/>
  <c r="A14" i="34"/>
  <c r="B14" i="34" s="1"/>
  <c r="B38" i="34" s="1"/>
  <c r="A13" i="34"/>
  <c r="N13" i="34" s="1"/>
  <c r="N37" i="34" s="1"/>
  <c r="A12" i="34"/>
  <c r="I12" i="34" s="1"/>
  <c r="I36" i="34" s="1"/>
  <c r="A11" i="34"/>
  <c r="A10" i="34"/>
  <c r="L10" i="34" s="1"/>
  <c r="L34" i="34" s="1"/>
  <c r="A9" i="34"/>
  <c r="L9" i="34" s="1"/>
  <c r="L33" i="34" s="1"/>
  <c r="A8" i="34"/>
  <c r="V8" i="34" s="1"/>
  <c r="V32" i="34" s="1"/>
  <c r="A7" i="34"/>
  <c r="V7" i="34" s="1"/>
  <c r="V31" i="34" s="1"/>
  <c r="A6" i="34"/>
  <c r="A5" i="34"/>
  <c r="C5" i="34" s="1"/>
  <c r="C29" i="34" s="1"/>
  <c r="A4" i="34"/>
  <c r="C4" i="34" s="1"/>
  <c r="C28" i="34" s="1"/>
  <c r="A3" i="34"/>
  <c r="D21" i="29"/>
  <c r="V72" i="32"/>
  <c r="V120" i="32" s="1"/>
  <c r="U72" i="32"/>
  <c r="U120" i="32" s="1"/>
  <c r="T72" i="32"/>
  <c r="T120" i="32" s="1"/>
  <c r="S72" i="32"/>
  <c r="S120" i="32" s="1"/>
  <c r="R72" i="32"/>
  <c r="R120" i="32" s="1"/>
  <c r="Q72" i="32"/>
  <c r="Q120" i="32" s="1"/>
  <c r="P72" i="32"/>
  <c r="P120" i="32" s="1"/>
  <c r="O72" i="32"/>
  <c r="O120" i="32" s="1"/>
  <c r="N72" i="32"/>
  <c r="N120" i="32" s="1"/>
  <c r="M72" i="32"/>
  <c r="M120" i="32" s="1"/>
  <c r="L72" i="32"/>
  <c r="L120" i="32" s="1"/>
  <c r="K72" i="32"/>
  <c r="K120" i="32" s="1"/>
  <c r="J72" i="32"/>
  <c r="I72" i="32"/>
  <c r="I120" i="32" s="1"/>
  <c r="H72" i="32"/>
  <c r="H120" i="32" s="1"/>
  <c r="G72" i="32"/>
  <c r="G120" i="32" s="1"/>
  <c r="F72" i="32"/>
  <c r="F120" i="32" s="1"/>
  <c r="E72" i="32"/>
  <c r="E120" i="32" s="1"/>
  <c r="D72" i="32"/>
  <c r="D120" i="32" s="1"/>
  <c r="C72" i="32"/>
  <c r="C120" i="32" s="1"/>
  <c r="B72" i="32"/>
  <c r="B120" i="32" s="1"/>
  <c r="A89" i="32"/>
  <c r="A88" i="32"/>
  <c r="A87" i="32"/>
  <c r="A86" i="32"/>
  <c r="A85" i="32"/>
  <c r="A84" i="32"/>
  <c r="A83" i="32"/>
  <c r="A82" i="32"/>
  <c r="A81" i="32"/>
  <c r="A80" i="32"/>
  <c r="A79" i="32"/>
  <c r="A78" i="32"/>
  <c r="A77" i="32"/>
  <c r="A76" i="32"/>
  <c r="A75" i="32"/>
  <c r="A74" i="32"/>
  <c r="A73" i="32"/>
  <c r="A41" i="32"/>
  <c r="A40" i="32"/>
  <c r="A39" i="32"/>
  <c r="A38" i="32"/>
  <c r="A37" i="32"/>
  <c r="A36" i="32"/>
  <c r="A35" i="32"/>
  <c r="A34" i="32"/>
  <c r="A33" i="32"/>
  <c r="A32" i="32"/>
  <c r="A31" i="32"/>
  <c r="A30" i="32"/>
  <c r="A29" i="32"/>
  <c r="A28" i="32"/>
  <c r="A27" i="32"/>
  <c r="A26" i="32"/>
  <c r="A25" i="32"/>
  <c r="A110" i="32"/>
  <c r="C110" i="32" s="1"/>
  <c r="A109" i="32"/>
  <c r="C109" i="32" s="1"/>
  <c r="A108" i="32"/>
  <c r="C108" i="32" s="1"/>
  <c r="A107" i="32"/>
  <c r="C107" i="32" s="1"/>
  <c r="A106" i="32"/>
  <c r="C106" i="32" s="1"/>
  <c r="A105" i="32"/>
  <c r="A104" i="32"/>
  <c r="C104" i="32" s="1"/>
  <c r="A103" i="32"/>
  <c r="C103" i="32" s="1"/>
  <c r="A102" i="32"/>
  <c r="C102" i="32" s="1"/>
  <c r="A101" i="32"/>
  <c r="C101" i="32" s="1"/>
  <c r="A100" i="32"/>
  <c r="C100" i="32" s="1"/>
  <c r="A99" i="32"/>
  <c r="C99" i="32" s="1"/>
  <c r="A98" i="32"/>
  <c r="C98" i="32" s="1"/>
  <c r="A97" i="32"/>
  <c r="C97" i="32" s="1"/>
  <c r="A96" i="32"/>
  <c r="C96" i="32" s="1"/>
  <c r="A95" i="32"/>
  <c r="C95" i="32" s="1"/>
  <c r="A94" i="32"/>
  <c r="V50" i="32"/>
  <c r="U50" i="32"/>
  <c r="T50" i="32"/>
  <c r="S50" i="32"/>
  <c r="R50" i="32"/>
  <c r="Q50" i="32"/>
  <c r="P50" i="32"/>
  <c r="O50" i="32"/>
  <c r="N50" i="32"/>
  <c r="M50" i="32"/>
  <c r="L50" i="32"/>
  <c r="K50" i="32"/>
  <c r="J50" i="32"/>
  <c r="I50" i="32"/>
  <c r="H50" i="32"/>
  <c r="G50" i="32"/>
  <c r="F50" i="32"/>
  <c r="E50" i="32"/>
  <c r="D50" i="32"/>
  <c r="C50" i="32"/>
  <c r="B50" i="32"/>
  <c r="A67" i="32"/>
  <c r="A66" i="32"/>
  <c r="A65" i="32"/>
  <c r="A64" i="32"/>
  <c r="A63" i="32"/>
  <c r="A62" i="32"/>
  <c r="A61" i="32"/>
  <c r="A60" i="32"/>
  <c r="A59" i="32"/>
  <c r="A58" i="32"/>
  <c r="A57" i="32"/>
  <c r="A56" i="32"/>
  <c r="A55" i="32"/>
  <c r="A54" i="32"/>
  <c r="A53" i="32"/>
  <c r="A52" i="32"/>
  <c r="A51" i="32"/>
  <c r="A19" i="32"/>
  <c r="A18" i="32"/>
  <c r="O18" i="32" s="1"/>
  <c r="O40" i="32" s="1"/>
  <c r="A17" i="32"/>
  <c r="O17" i="32" s="1"/>
  <c r="O39" i="32" s="1"/>
  <c r="A16" i="32"/>
  <c r="A15" i="32"/>
  <c r="O15" i="32" s="1"/>
  <c r="O37" i="32" s="1"/>
  <c r="A14" i="32"/>
  <c r="O14" i="32" s="1"/>
  <c r="O36" i="32" s="1"/>
  <c r="A13" i="32"/>
  <c r="O13" i="32" s="1"/>
  <c r="O35" i="32" s="1"/>
  <c r="A12" i="32"/>
  <c r="O12" i="32" s="1"/>
  <c r="O34" i="32" s="1"/>
  <c r="A11" i="32"/>
  <c r="A10" i="32"/>
  <c r="O10" i="32" s="1"/>
  <c r="O32" i="32" s="1"/>
  <c r="A9" i="32"/>
  <c r="U9" i="32" s="1"/>
  <c r="U31" i="32" s="1"/>
  <c r="A8" i="32"/>
  <c r="A7" i="32"/>
  <c r="Q7" i="32" s="1"/>
  <c r="Q29" i="32" s="1"/>
  <c r="A6" i="32"/>
  <c r="O6" i="32" s="1"/>
  <c r="O28" i="32" s="1"/>
  <c r="A5" i="32"/>
  <c r="V5" i="32" s="1"/>
  <c r="V27" i="32" s="1"/>
  <c r="A4" i="32"/>
  <c r="V4" i="32" s="1"/>
  <c r="V26" i="32" s="1"/>
  <c r="A3" i="32"/>
  <c r="P18" i="32"/>
  <c r="P40" i="32" s="1"/>
  <c r="T17" i="32"/>
  <c r="T39" i="32" s="1"/>
  <c r="B26" i="31"/>
  <c r="H22" i="31"/>
  <c r="D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F2" i="31"/>
  <c r="B26" i="30"/>
  <c r="H22" i="30"/>
  <c r="D21" i="30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H6" i="30"/>
  <c r="H5" i="30"/>
  <c r="F2" i="30"/>
  <c r="B26" i="29"/>
  <c r="H22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F2" i="29"/>
  <c r="BG19" i="2"/>
  <c r="BG2" i="2"/>
  <c r="BG3" i="2"/>
  <c r="BG4" i="2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20" i="2"/>
  <c r="C5" i="12"/>
  <c r="I53" i="12" s="1"/>
  <c r="D26" i="12"/>
  <c r="D29" i="12"/>
  <c r="D33" i="12" s="1"/>
  <c r="D28" i="12"/>
  <c r="D32" i="12" s="1"/>
  <c r="D27" i="12"/>
  <c r="D31" i="12" s="1"/>
  <c r="A53" i="13"/>
  <c r="A52" i="13"/>
  <c r="B52" i="13" s="1"/>
  <c r="C52" i="13" s="1"/>
  <c r="A51" i="13"/>
  <c r="B51" i="13" s="1"/>
  <c r="C51" i="13" s="1"/>
  <c r="A50" i="13"/>
  <c r="B50" i="13" s="1"/>
  <c r="C50" i="13" s="1"/>
  <c r="A49" i="13"/>
  <c r="B49" i="13" s="1"/>
  <c r="C49" i="13" s="1"/>
  <c r="A48" i="13"/>
  <c r="B48" i="13" s="1"/>
  <c r="C48" i="13" s="1"/>
  <c r="A47" i="13"/>
  <c r="B47" i="13" s="1"/>
  <c r="C47" i="13" s="1"/>
  <c r="A46" i="13"/>
  <c r="B46" i="13" s="1"/>
  <c r="C46" i="13" s="1"/>
  <c r="A45" i="13"/>
  <c r="B45" i="13" s="1"/>
  <c r="C45" i="13" s="1"/>
  <c r="A44" i="13"/>
  <c r="B44" i="13" s="1"/>
  <c r="C44" i="13" s="1"/>
  <c r="A43" i="13"/>
  <c r="B43" i="13" s="1"/>
  <c r="C43" i="13" s="1"/>
  <c r="A42" i="13"/>
  <c r="B42" i="13" s="1"/>
  <c r="C42" i="13" s="1"/>
  <c r="A41" i="13"/>
  <c r="B41" i="13" s="1"/>
  <c r="C41" i="13" s="1"/>
  <c r="A40" i="13"/>
  <c r="B40" i="13" s="1"/>
  <c r="C40" i="13" s="1"/>
  <c r="A39" i="13"/>
  <c r="A38" i="13"/>
  <c r="A37" i="13"/>
  <c r="A36" i="13"/>
  <c r="C60" i="12"/>
  <c r="C59" i="12"/>
  <c r="B61" i="13"/>
  <c r="F124" i="32" l="1"/>
  <c r="V124" i="32"/>
  <c r="O124" i="32"/>
  <c r="I124" i="32"/>
  <c r="Q124" i="32"/>
  <c r="K124" i="32"/>
  <c r="S124" i="32"/>
  <c r="L124" i="32"/>
  <c r="T124" i="32"/>
  <c r="E124" i="32"/>
  <c r="C31" i="30" s="1"/>
  <c r="C34" i="29"/>
  <c r="C30" i="31"/>
  <c r="H124" i="32"/>
  <c r="P124" i="32"/>
  <c r="C31" i="29"/>
  <c r="C29" i="29"/>
  <c r="C34" i="30"/>
  <c r="C30" i="29"/>
  <c r="C37" i="30"/>
  <c r="C29" i="31"/>
  <c r="C37" i="29"/>
  <c r="S53" i="32"/>
  <c r="S75" i="32" s="1"/>
  <c r="S61" i="32"/>
  <c r="S83" i="32" s="1"/>
  <c r="S51" i="32"/>
  <c r="S73" i="32" s="1"/>
  <c r="S59" i="32"/>
  <c r="S81" i="32" s="1"/>
  <c r="S67" i="32"/>
  <c r="S89" i="32" s="1"/>
  <c r="S52" i="32"/>
  <c r="S74" i="32" s="1"/>
  <c r="S60" i="32"/>
  <c r="S82" i="32" s="1"/>
  <c r="P6" i="32"/>
  <c r="P28" i="32" s="1"/>
  <c r="S54" i="32"/>
  <c r="S76" i="32" s="1"/>
  <c r="H14" i="32"/>
  <c r="H36" i="32" s="1"/>
  <c r="S55" i="32"/>
  <c r="S77" i="32" s="1"/>
  <c r="S56" i="32"/>
  <c r="S78" i="32" s="1"/>
  <c r="S64" i="32"/>
  <c r="S86" i="32" s="1"/>
  <c r="S57" i="32"/>
  <c r="S79" i="32" s="1"/>
  <c r="S65" i="32"/>
  <c r="S87" i="32" s="1"/>
  <c r="S5" i="32"/>
  <c r="S27" i="32" s="1"/>
  <c r="C9" i="32"/>
  <c r="C31" i="32" s="1"/>
  <c r="P4" i="32"/>
  <c r="P26" i="32" s="1"/>
  <c r="N60" i="32"/>
  <c r="N82" i="32" s="1"/>
  <c r="Q4" i="32"/>
  <c r="Q26" i="32" s="1"/>
  <c r="Q12" i="32"/>
  <c r="Q34" i="32" s="1"/>
  <c r="B10" i="32"/>
  <c r="B32" i="32" s="1"/>
  <c r="S15" i="32"/>
  <c r="S37" i="32" s="1"/>
  <c r="B9" i="32"/>
  <c r="B31" i="32" s="1"/>
  <c r="P9" i="32"/>
  <c r="P31" i="32" s="1"/>
  <c r="D9" i="32"/>
  <c r="D31" i="32" s="1"/>
  <c r="S17" i="32"/>
  <c r="S39" i="32" s="1"/>
  <c r="E7" i="32"/>
  <c r="E29" i="32" s="1"/>
  <c r="C9" i="29" s="1"/>
  <c r="J9" i="10" s="1"/>
  <c r="H7" i="32"/>
  <c r="H29" i="32" s="1"/>
  <c r="E15" i="32"/>
  <c r="E37" i="32" s="1"/>
  <c r="C17" i="29" s="1"/>
  <c r="J17" i="10" s="1"/>
  <c r="Q3" i="35"/>
  <c r="Q27" i="35" s="1"/>
  <c r="B5" i="32"/>
  <c r="B27" i="32" s="1"/>
  <c r="I4" i="32"/>
  <c r="I26" i="32" s="1"/>
  <c r="Q9" i="32"/>
  <c r="Q31" i="32" s="1"/>
  <c r="U6" i="35"/>
  <c r="U30" i="35" s="1"/>
  <c r="H10" i="32"/>
  <c r="H32" i="32" s="1"/>
  <c r="E10" i="35"/>
  <c r="E34" i="35" s="1"/>
  <c r="E12" i="31" s="1"/>
  <c r="N12" i="10" s="1"/>
  <c r="D12" i="34"/>
  <c r="D36" i="34" s="1"/>
  <c r="I13" i="35"/>
  <c r="I37" i="35" s="1"/>
  <c r="C4" i="32"/>
  <c r="C26" i="32" s="1"/>
  <c r="U4" i="32"/>
  <c r="U26" i="32" s="1"/>
  <c r="I10" i="34"/>
  <c r="I34" i="34" s="1"/>
  <c r="M16" i="35"/>
  <c r="M40" i="35" s="1"/>
  <c r="B18" i="32"/>
  <c r="B40" i="32" s="1"/>
  <c r="G18" i="34"/>
  <c r="G42" i="34" s="1"/>
  <c r="E4" i="35"/>
  <c r="E28" i="35" s="1"/>
  <c r="E6" i="31" s="1"/>
  <c r="N6" i="10" s="1"/>
  <c r="I7" i="35"/>
  <c r="I31" i="35" s="1"/>
  <c r="M10" i="35"/>
  <c r="M34" i="35" s="1"/>
  <c r="Q13" i="35"/>
  <c r="Q37" i="35" s="1"/>
  <c r="U16" i="35"/>
  <c r="U40" i="35" s="1"/>
  <c r="N57" i="32"/>
  <c r="N79" i="32" s="1"/>
  <c r="M4" i="35"/>
  <c r="Q7" i="35"/>
  <c r="Q31" i="35" s="1"/>
  <c r="U10" i="35"/>
  <c r="U34" i="35" s="1"/>
  <c r="E14" i="35"/>
  <c r="E38" i="35" s="1"/>
  <c r="E16" i="31" s="1"/>
  <c r="N16" i="10" s="1"/>
  <c r="I17" i="35"/>
  <c r="K10" i="32"/>
  <c r="K32" i="32" s="1"/>
  <c r="F16" i="30"/>
  <c r="R16" i="10" s="1"/>
  <c r="U4" i="35"/>
  <c r="U28" i="35" s="1"/>
  <c r="E8" i="35"/>
  <c r="E32" i="35" s="1"/>
  <c r="E10" i="31" s="1"/>
  <c r="N10" i="10" s="1"/>
  <c r="I11" i="35"/>
  <c r="I35" i="35" s="1"/>
  <c r="M14" i="35"/>
  <c r="M38" i="35" s="1"/>
  <c r="Q17" i="35"/>
  <c r="Q41" i="35" s="1"/>
  <c r="P5" i="32"/>
  <c r="P27" i="32" s="1"/>
  <c r="L10" i="32"/>
  <c r="L32" i="32" s="1"/>
  <c r="I5" i="35"/>
  <c r="M8" i="35"/>
  <c r="M32" i="35" s="1"/>
  <c r="Q11" i="35"/>
  <c r="U14" i="35"/>
  <c r="U38" i="35" s="1"/>
  <c r="E18" i="35"/>
  <c r="E42" i="35" s="1"/>
  <c r="E20" i="31" s="1"/>
  <c r="N20" i="10" s="1"/>
  <c r="B10" i="35"/>
  <c r="B34" i="35" s="1"/>
  <c r="U8" i="35"/>
  <c r="U32" i="35" s="1"/>
  <c r="E12" i="35"/>
  <c r="E36" i="35" s="1"/>
  <c r="E14" i="31" s="1"/>
  <c r="N14" i="10" s="1"/>
  <c r="I15" i="35"/>
  <c r="I39" i="35" s="1"/>
  <c r="M18" i="35"/>
  <c r="M42" i="35" s="1"/>
  <c r="C12" i="34"/>
  <c r="C36" i="34" s="1"/>
  <c r="B18" i="35"/>
  <c r="B42" i="35" s="1"/>
  <c r="E6" i="35"/>
  <c r="E30" i="35" s="1"/>
  <c r="E8" i="31" s="1"/>
  <c r="N8" i="10" s="1"/>
  <c r="I9" i="35"/>
  <c r="I33" i="35" s="1"/>
  <c r="M12" i="35"/>
  <c r="M36" i="35" s="1"/>
  <c r="Q15" i="35"/>
  <c r="Q39" i="35" s="1"/>
  <c r="I19" i="35"/>
  <c r="I43" i="35" s="1"/>
  <c r="E18" i="32"/>
  <c r="E40" i="32" s="1"/>
  <c r="C20" i="29" s="1"/>
  <c r="J20" i="10" s="1"/>
  <c r="I3" i="35"/>
  <c r="M6" i="35"/>
  <c r="M30" i="35" s="1"/>
  <c r="Q9" i="35"/>
  <c r="Q33" i="35" s="1"/>
  <c r="U12" i="35"/>
  <c r="U36" i="35" s="1"/>
  <c r="E16" i="35"/>
  <c r="Q19" i="35"/>
  <c r="Q43" i="35" s="1"/>
  <c r="V3" i="34"/>
  <c r="V27" i="34" s="1"/>
  <c r="D3" i="34"/>
  <c r="D27" i="34" s="1"/>
  <c r="O3" i="34"/>
  <c r="O27" i="34" s="1"/>
  <c r="E3" i="34"/>
  <c r="E27" i="34" s="1"/>
  <c r="E5" i="30" s="1"/>
  <c r="M5" i="10" s="1"/>
  <c r="B3" i="34"/>
  <c r="B27" i="34" s="1"/>
  <c r="N11" i="34"/>
  <c r="N35" i="34" s="1"/>
  <c r="R11" i="34"/>
  <c r="R35" i="34" s="1"/>
  <c r="F19" i="34"/>
  <c r="F43" i="34" s="1"/>
  <c r="R19" i="34"/>
  <c r="R43" i="34" s="1"/>
  <c r="F8" i="30"/>
  <c r="R8" i="10" s="1"/>
  <c r="N8" i="32"/>
  <c r="N30" i="32" s="1"/>
  <c r="Q8" i="32"/>
  <c r="Q30" i="32" s="1"/>
  <c r="N16" i="32"/>
  <c r="N38" i="32" s="1"/>
  <c r="D16" i="32"/>
  <c r="D38" i="32" s="1"/>
  <c r="Q16" i="32"/>
  <c r="Q38" i="32" s="1"/>
  <c r="B56" i="35"/>
  <c r="C56" i="35" s="1"/>
  <c r="F6" i="31" s="1"/>
  <c r="S6" i="10" s="1"/>
  <c r="F14" i="31"/>
  <c r="S14" i="10" s="1"/>
  <c r="P5" i="35"/>
  <c r="P29" i="35" s="1"/>
  <c r="H5" i="35"/>
  <c r="H29" i="35" s="1"/>
  <c r="O5" i="35"/>
  <c r="O29" i="35" s="1"/>
  <c r="G5" i="35"/>
  <c r="G29" i="35" s="1"/>
  <c r="V5" i="35"/>
  <c r="V29" i="35" s="1"/>
  <c r="N5" i="35"/>
  <c r="N29" i="35" s="1"/>
  <c r="F5" i="35"/>
  <c r="F29" i="35" s="1"/>
  <c r="U5" i="35"/>
  <c r="U29" i="35" s="1"/>
  <c r="M5" i="35"/>
  <c r="M29" i="35" s="1"/>
  <c r="E5" i="35"/>
  <c r="E29" i="35" s="1"/>
  <c r="E7" i="31" s="1"/>
  <c r="N7" i="10" s="1"/>
  <c r="T5" i="35"/>
  <c r="T29" i="35" s="1"/>
  <c r="L5" i="35"/>
  <c r="L29" i="35" s="1"/>
  <c r="D5" i="35"/>
  <c r="D29" i="35" s="1"/>
  <c r="B5" i="35"/>
  <c r="B29" i="35" s="1"/>
  <c r="S5" i="35"/>
  <c r="S29" i="35" s="1"/>
  <c r="K5" i="35"/>
  <c r="K29" i="35" s="1"/>
  <c r="C5" i="35"/>
  <c r="C29" i="35" s="1"/>
  <c r="R5" i="35"/>
  <c r="R29" i="35" s="1"/>
  <c r="J5" i="35"/>
  <c r="J29" i="35" s="1"/>
  <c r="T18" i="35"/>
  <c r="T42" i="35" s="1"/>
  <c r="L18" i="35"/>
  <c r="L42" i="35" s="1"/>
  <c r="D18" i="35"/>
  <c r="D42" i="35" s="1"/>
  <c r="S18" i="35"/>
  <c r="S42" i="35" s="1"/>
  <c r="K18" i="35"/>
  <c r="K42" i="35" s="1"/>
  <c r="C18" i="35"/>
  <c r="C42" i="35" s="1"/>
  <c r="R18" i="35"/>
  <c r="R42" i="35" s="1"/>
  <c r="J18" i="35"/>
  <c r="J42" i="35" s="1"/>
  <c r="Q18" i="35"/>
  <c r="Q42" i="35" s="1"/>
  <c r="I18" i="35"/>
  <c r="I42" i="35" s="1"/>
  <c r="P18" i="35"/>
  <c r="P42" i="35" s="1"/>
  <c r="H18" i="35"/>
  <c r="H42" i="35" s="1"/>
  <c r="O18" i="35"/>
  <c r="O42" i="35" s="1"/>
  <c r="G18" i="35"/>
  <c r="G42" i="35" s="1"/>
  <c r="V18" i="35"/>
  <c r="V42" i="35" s="1"/>
  <c r="N18" i="35"/>
  <c r="N42" i="35" s="1"/>
  <c r="F18" i="35"/>
  <c r="F42" i="35" s="1"/>
  <c r="F15" i="30"/>
  <c r="R15" i="10" s="1"/>
  <c r="F7" i="30"/>
  <c r="R7" i="10" s="1"/>
  <c r="F14" i="30"/>
  <c r="R14" i="10" s="1"/>
  <c r="F6" i="30"/>
  <c r="R6" i="10" s="1"/>
  <c r="F22" i="30"/>
  <c r="R22" i="10" s="1"/>
  <c r="F13" i="30"/>
  <c r="R13" i="10" s="1"/>
  <c r="F20" i="30"/>
  <c r="R20" i="10" s="1"/>
  <c r="F12" i="30"/>
  <c r="R12" i="10" s="1"/>
  <c r="F19" i="30"/>
  <c r="R19" i="10" s="1"/>
  <c r="F11" i="30"/>
  <c r="R11" i="10" s="1"/>
  <c r="F18" i="30"/>
  <c r="R18" i="10" s="1"/>
  <c r="F10" i="30"/>
  <c r="R10" i="10" s="1"/>
  <c r="F17" i="30"/>
  <c r="R17" i="10" s="1"/>
  <c r="F9" i="30"/>
  <c r="R9" i="10" s="1"/>
  <c r="B55" i="34"/>
  <c r="C55" i="34" s="1"/>
  <c r="F5" i="30" s="1"/>
  <c r="R5" i="10" s="1"/>
  <c r="S10" i="34"/>
  <c r="S34" i="34" s="1"/>
  <c r="B3" i="35"/>
  <c r="B27" i="35" s="1"/>
  <c r="B11" i="35"/>
  <c r="B35" i="35" s="1"/>
  <c r="B19" i="35"/>
  <c r="B43" i="35" s="1"/>
  <c r="J3" i="35"/>
  <c r="J27" i="35" s="1"/>
  <c r="R3" i="35"/>
  <c r="R27" i="35" s="1"/>
  <c r="F4" i="35"/>
  <c r="N4" i="35"/>
  <c r="N28" i="35" s="1"/>
  <c r="V4" i="35"/>
  <c r="F6" i="35"/>
  <c r="F30" i="35" s="1"/>
  <c r="N6" i="35"/>
  <c r="N30" i="35" s="1"/>
  <c r="V6" i="35"/>
  <c r="V30" i="35" s="1"/>
  <c r="J7" i="35"/>
  <c r="J31" i="35" s="1"/>
  <c r="R7" i="35"/>
  <c r="R31" i="35" s="1"/>
  <c r="F8" i="35"/>
  <c r="F32" i="35" s="1"/>
  <c r="N8" i="35"/>
  <c r="N32" i="35" s="1"/>
  <c r="V8" i="35"/>
  <c r="V32" i="35" s="1"/>
  <c r="J9" i="35"/>
  <c r="J33" i="35" s="1"/>
  <c r="R9" i="35"/>
  <c r="R33" i="35" s="1"/>
  <c r="F10" i="35"/>
  <c r="F34" i="35" s="1"/>
  <c r="N10" i="35"/>
  <c r="N34" i="35" s="1"/>
  <c r="V10" i="35"/>
  <c r="V34" i="35" s="1"/>
  <c r="J11" i="35"/>
  <c r="J35" i="35" s="1"/>
  <c r="R11" i="35"/>
  <c r="R35" i="35" s="1"/>
  <c r="F12" i="35"/>
  <c r="F36" i="35" s="1"/>
  <c r="N12" i="35"/>
  <c r="N36" i="35" s="1"/>
  <c r="V12" i="35"/>
  <c r="J13" i="35"/>
  <c r="J37" i="35" s="1"/>
  <c r="R13" i="35"/>
  <c r="R37" i="35" s="1"/>
  <c r="F14" i="35"/>
  <c r="F38" i="35" s="1"/>
  <c r="N14" i="35"/>
  <c r="N38" i="35" s="1"/>
  <c r="V14" i="35"/>
  <c r="V38" i="35" s="1"/>
  <c r="J15" i="35"/>
  <c r="J39" i="35" s="1"/>
  <c r="F16" i="35"/>
  <c r="N16" i="35"/>
  <c r="V16" i="35"/>
  <c r="V40" i="35" s="1"/>
  <c r="J17" i="35"/>
  <c r="J41" i="35" s="1"/>
  <c r="R17" i="35"/>
  <c r="R41" i="35" s="1"/>
  <c r="J19" i="35"/>
  <c r="J43" i="35" s="1"/>
  <c r="R19" i="35"/>
  <c r="R43" i="35" s="1"/>
  <c r="F7" i="31"/>
  <c r="S7" i="10" s="1"/>
  <c r="F15" i="31"/>
  <c r="S15" i="10" s="1"/>
  <c r="F9" i="32"/>
  <c r="F31" i="32" s="1"/>
  <c r="V9" i="32"/>
  <c r="V31" i="32" s="1"/>
  <c r="H17" i="32"/>
  <c r="H39" i="32" s="1"/>
  <c r="N56" i="32"/>
  <c r="N78" i="32" s="1"/>
  <c r="B13" i="34"/>
  <c r="B37" i="34" s="1"/>
  <c r="E18" i="34"/>
  <c r="E42" i="34" s="1"/>
  <c r="E20" i="30" s="1"/>
  <c r="M20" i="10" s="1"/>
  <c r="B4" i="35"/>
  <c r="B28" i="35" s="1"/>
  <c r="B12" i="35"/>
  <c r="B36" i="35" s="1"/>
  <c r="C3" i="35"/>
  <c r="C27" i="35" s="1"/>
  <c r="K3" i="35"/>
  <c r="K27" i="35" s="1"/>
  <c r="S3" i="35"/>
  <c r="S27" i="35" s="1"/>
  <c r="G4" i="35"/>
  <c r="G28" i="35" s="1"/>
  <c r="O4" i="35"/>
  <c r="O28" i="35" s="1"/>
  <c r="G6" i="35"/>
  <c r="G30" i="35" s="1"/>
  <c r="C7" i="35"/>
  <c r="C31" i="35" s="1"/>
  <c r="K7" i="35"/>
  <c r="K31" i="35" s="1"/>
  <c r="S7" i="35"/>
  <c r="S31" i="35" s="1"/>
  <c r="G8" i="35"/>
  <c r="G32" i="35" s="1"/>
  <c r="C9" i="35"/>
  <c r="C33" i="35" s="1"/>
  <c r="K9" i="35"/>
  <c r="K33" i="35" s="1"/>
  <c r="S9" i="35"/>
  <c r="S33" i="35" s="1"/>
  <c r="G10" i="35"/>
  <c r="G34" i="35" s="1"/>
  <c r="O10" i="35"/>
  <c r="O34" i="35" s="1"/>
  <c r="C11" i="35"/>
  <c r="C35" i="35" s="1"/>
  <c r="K11" i="35"/>
  <c r="K35" i="35" s="1"/>
  <c r="S11" i="35"/>
  <c r="S35" i="35" s="1"/>
  <c r="G12" i="35"/>
  <c r="G36" i="35" s="1"/>
  <c r="O12" i="35"/>
  <c r="O36" i="35" s="1"/>
  <c r="C13" i="35"/>
  <c r="C37" i="35" s="1"/>
  <c r="K13" i="35"/>
  <c r="K37" i="35" s="1"/>
  <c r="S13" i="35"/>
  <c r="S37" i="35" s="1"/>
  <c r="G14" i="35"/>
  <c r="G38" i="35" s="1"/>
  <c r="O14" i="35"/>
  <c r="O38" i="35" s="1"/>
  <c r="C15" i="35"/>
  <c r="C39" i="35" s="1"/>
  <c r="K15" i="35"/>
  <c r="K39" i="35" s="1"/>
  <c r="S15" i="35"/>
  <c r="S39" i="35" s="1"/>
  <c r="G16" i="35"/>
  <c r="G40" i="35" s="1"/>
  <c r="O16" i="35"/>
  <c r="O40" i="35" s="1"/>
  <c r="C17" i="35"/>
  <c r="C41" i="35" s="1"/>
  <c r="K17" i="35"/>
  <c r="K41" i="35" s="1"/>
  <c r="S17" i="35"/>
  <c r="S41" i="35" s="1"/>
  <c r="C19" i="35"/>
  <c r="C43" i="35" s="1"/>
  <c r="K19" i="35"/>
  <c r="K43" i="35" s="1"/>
  <c r="S19" i="35"/>
  <c r="S43" i="35" s="1"/>
  <c r="F8" i="31"/>
  <c r="S8" i="10" s="1"/>
  <c r="F16" i="31"/>
  <c r="S16" i="10" s="1"/>
  <c r="D17" i="32"/>
  <c r="D39" i="32" s="1"/>
  <c r="G9" i="32"/>
  <c r="G31" i="32" s="1"/>
  <c r="I17" i="32"/>
  <c r="I39" i="32" s="1"/>
  <c r="B13" i="35"/>
  <c r="B37" i="35" s="1"/>
  <c r="D3" i="35"/>
  <c r="D27" i="35" s="1"/>
  <c r="L3" i="35"/>
  <c r="L27" i="35" s="1"/>
  <c r="T3" i="35"/>
  <c r="T27" i="35" s="1"/>
  <c r="H4" i="35"/>
  <c r="H28" i="35" s="1"/>
  <c r="P4" i="35"/>
  <c r="P28" i="35" s="1"/>
  <c r="H6" i="35"/>
  <c r="H30" i="35" s="1"/>
  <c r="P6" i="35"/>
  <c r="P30" i="35" s="1"/>
  <c r="D7" i="35"/>
  <c r="D31" i="35" s="1"/>
  <c r="L7" i="35"/>
  <c r="L31" i="35" s="1"/>
  <c r="T7" i="35"/>
  <c r="T31" i="35" s="1"/>
  <c r="H8" i="35"/>
  <c r="H32" i="35" s="1"/>
  <c r="P8" i="35"/>
  <c r="P32" i="35" s="1"/>
  <c r="D9" i="35"/>
  <c r="D33" i="35" s="1"/>
  <c r="L9" i="35"/>
  <c r="L33" i="35" s="1"/>
  <c r="T9" i="35"/>
  <c r="T33" i="35" s="1"/>
  <c r="H10" i="35"/>
  <c r="H34" i="35" s="1"/>
  <c r="P10" i="35"/>
  <c r="P34" i="35" s="1"/>
  <c r="D11" i="35"/>
  <c r="D35" i="35" s="1"/>
  <c r="L11" i="35"/>
  <c r="L35" i="35" s="1"/>
  <c r="T11" i="35"/>
  <c r="T35" i="35" s="1"/>
  <c r="H12" i="35"/>
  <c r="H36" i="35" s="1"/>
  <c r="P12" i="35"/>
  <c r="P36" i="35" s="1"/>
  <c r="D13" i="35"/>
  <c r="D37" i="35" s="1"/>
  <c r="L13" i="35"/>
  <c r="L37" i="35" s="1"/>
  <c r="T13" i="35"/>
  <c r="T37" i="35" s="1"/>
  <c r="H14" i="35"/>
  <c r="H38" i="35" s="1"/>
  <c r="P14" i="35"/>
  <c r="P38" i="35" s="1"/>
  <c r="D15" i="35"/>
  <c r="D39" i="35" s="1"/>
  <c r="L15" i="35"/>
  <c r="L39" i="35" s="1"/>
  <c r="T15" i="35"/>
  <c r="T39" i="35" s="1"/>
  <c r="H16" i="35"/>
  <c r="H40" i="35" s="1"/>
  <c r="P16" i="35"/>
  <c r="P40" i="35" s="1"/>
  <c r="D17" i="35"/>
  <c r="D41" i="35" s="1"/>
  <c r="L17" i="35"/>
  <c r="L41" i="35" s="1"/>
  <c r="T17" i="35"/>
  <c r="T41" i="35" s="1"/>
  <c r="D19" i="35"/>
  <c r="D43" i="35" s="1"/>
  <c r="L19" i="35"/>
  <c r="L43" i="35" s="1"/>
  <c r="T19" i="35"/>
  <c r="T43" i="35" s="1"/>
  <c r="F9" i="31"/>
  <c r="S9" i="10" s="1"/>
  <c r="F17" i="31"/>
  <c r="S17" i="10" s="1"/>
  <c r="H9" i="32"/>
  <c r="H31" i="32" s="1"/>
  <c r="K17" i="32"/>
  <c r="K39" i="32" s="1"/>
  <c r="C10" i="34"/>
  <c r="C34" i="34" s="1"/>
  <c r="H5" i="34"/>
  <c r="H29" i="34" s="1"/>
  <c r="K18" i="34"/>
  <c r="K42" i="34" s="1"/>
  <c r="B6" i="35"/>
  <c r="B30" i="35" s="1"/>
  <c r="B14" i="35"/>
  <c r="B38" i="35" s="1"/>
  <c r="E3" i="35"/>
  <c r="E27" i="35" s="1"/>
  <c r="E5" i="31" s="1"/>
  <c r="N5" i="10" s="1"/>
  <c r="M3" i="35"/>
  <c r="M27" i="35" s="1"/>
  <c r="U3" i="35"/>
  <c r="U27" i="35" s="1"/>
  <c r="I4" i="35"/>
  <c r="I28" i="35" s="1"/>
  <c r="Q4" i="35"/>
  <c r="Q28" i="35" s="1"/>
  <c r="I6" i="35"/>
  <c r="I30" i="35" s="1"/>
  <c r="Q6" i="35"/>
  <c r="Q30" i="35" s="1"/>
  <c r="E7" i="35"/>
  <c r="E31" i="35" s="1"/>
  <c r="E9" i="31" s="1"/>
  <c r="N9" i="10" s="1"/>
  <c r="M7" i="35"/>
  <c r="M31" i="35" s="1"/>
  <c r="U7" i="35"/>
  <c r="I8" i="35"/>
  <c r="I32" i="35" s="1"/>
  <c r="Q8" i="35"/>
  <c r="Q32" i="35" s="1"/>
  <c r="E9" i="35"/>
  <c r="E33" i="35" s="1"/>
  <c r="E11" i="31" s="1"/>
  <c r="N11" i="10" s="1"/>
  <c r="M9" i="35"/>
  <c r="M33" i="35" s="1"/>
  <c r="U9" i="35"/>
  <c r="U33" i="35" s="1"/>
  <c r="I10" i="35"/>
  <c r="I34" i="35" s="1"/>
  <c r="Q10" i="35"/>
  <c r="Q34" i="35" s="1"/>
  <c r="E11" i="35"/>
  <c r="E35" i="35" s="1"/>
  <c r="E13" i="31" s="1"/>
  <c r="N13" i="10" s="1"/>
  <c r="M11" i="35"/>
  <c r="M35" i="35" s="1"/>
  <c r="I12" i="35"/>
  <c r="I36" i="35" s="1"/>
  <c r="Q12" i="35"/>
  <c r="Q36" i="35" s="1"/>
  <c r="E13" i="35"/>
  <c r="E37" i="35" s="1"/>
  <c r="E15" i="31" s="1"/>
  <c r="N15" i="10" s="1"/>
  <c r="M13" i="35"/>
  <c r="M37" i="35" s="1"/>
  <c r="U13" i="35"/>
  <c r="U37" i="35" s="1"/>
  <c r="I14" i="35"/>
  <c r="I38" i="35" s="1"/>
  <c r="Q14" i="35"/>
  <c r="Q38" i="35" s="1"/>
  <c r="E15" i="35"/>
  <c r="E39" i="35" s="1"/>
  <c r="E17" i="31" s="1"/>
  <c r="N17" i="10" s="1"/>
  <c r="M15" i="35"/>
  <c r="M39" i="35" s="1"/>
  <c r="U15" i="35"/>
  <c r="U39" i="35" s="1"/>
  <c r="I16" i="35"/>
  <c r="I40" i="35" s="1"/>
  <c r="Q16" i="35"/>
  <c r="Q40" i="35" s="1"/>
  <c r="E17" i="35"/>
  <c r="E41" i="35" s="1"/>
  <c r="E19" i="31" s="1"/>
  <c r="N19" i="10" s="1"/>
  <c r="M17" i="35"/>
  <c r="M41" i="35" s="1"/>
  <c r="U17" i="35"/>
  <c r="U41" i="35" s="1"/>
  <c r="E19" i="35"/>
  <c r="E43" i="35" s="1"/>
  <c r="E22" i="31" s="1"/>
  <c r="N22" i="10" s="1"/>
  <c r="M19" i="35"/>
  <c r="M43" i="35" s="1"/>
  <c r="U19" i="35"/>
  <c r="U43" i="35" s="1"/>
  <c r="F10" i="31"/>
  <c r="S10" i="10" s="1"/>
  <c r="F18" i="31"/>
  <c r="S18" i="10" s="1"/>
  <c r="E9" i="32"/>
  <c r="E31" i="32" s="1"/>
  <c r="C11" i="29" s="1"/>
  <c r="J11" i="10" s="1"/>
  <c r="I9" i="32"/>
  <c r="I31" i="32" s="1"/>
  <c r="L17" i="32"/>
  <c r="L39" i="32" s="1"/>
  <c r="J7" i="34"/>
  <c r="J31" i="34" s="1"/>
  <c r="O18" i="34"/>
  <c r="O42" i="34" s="1"/>
  <c r="U35" i="35"/>
  <c r="B7" i="35"/>
  <c r="B31" i="35" s="1"/>
  <c r="B15" i="35"/>
  <c r="B39" i="35" s="1"/>
  <c r="F3" i="35"/>
  <c r="F27" i="35" s="1"/>
  <c r="N3" i="35"/>
  <c r="N27" i="35" s="1"/>
  <c r="V3" i="35"/>
  <c r="V27" i="35" s="1"/>
  <c r="J4" i="35"/>
  <c r="J28" i="35" s="1"/>
  <c r="R4" i="35"/>
  <c r="R28" i="35" s="1"/>
  <c r="J6" i="35"/>
  <c r="J30" i="35" s="1"/>
  <c r="R6" i="35"/>
  <c r="R30" i="35" s="1"/>
  <c r="F7" i="35"/>
  <c r="F31" i="35" s="1"/>
  <c r="N7" i="35"/>
  <c r="N31" i="35" s="1"/>
  <c r="V7" i="35"/>
  <c r="V31" i="35" s="1"/>
  <c r="J8" i="35"/>
  <c r="J32" i="35" s="1"/>
  <c r="R8" i="35"/>
  <c r="R32" i="35" s="1"/>
  <c r="F9" i="35"/>
  <c r="F33" i="35" s="1"/>
  <c r="N9" i="35"/>
  <c r="N33" i="35" s="1"/>
  <c r="V9" i="35"/>
  <c r="V33" i="35" s="1"/>
  <c r="J10" i="35"/>
  <c r="J34" i="35" s="1"/>
  <c r="R10" i="35"/>
  <c r="R34" i="35" s="1"/>
  <c r="F11" i="35"/>
  <c r="F35" i="35" s="1"/>
  <c r="N11" i="35"/>
  <c r="N35" i="35" s="1"/>
  <c r="V11" i="35"/>
  <c r="V35" i="35" s="1"/>
  <c r="J12" i="35"/>
  <c r="J36" i="35" s="1"/>
  <c r="R12" i="35"/>
  <c r="R36" i="35" s="1"/>
  <c r="F13" i="35"/>
  <c r="F37" i="35" s="1"/>
  <c r="N13" i="35"/>
  <c r="N37" i="35" s="1"/>
  <c r="V13" i="35"/>
  <c r="V37" i="35" s="1"/>
  <c r="J14" i="35"/>
  <c r="J38" i="35" s="1"/>
  <c r="R14" i="35"/>
  <c r="R38" i="35" s="1"/>
  <c r="F15" i="35"/>
  <c r="F39" i="35" s="1"/>
  <c r="N15" i="35"/>
  <c r="N39" i="35" s="1"/>
  <c r="V15" i="35"/>
  <c r="V39" i="35" s="1"/>
  <c r="J16" i="35"/>
  <c r="J40" i="35" s="1"/>
  <c r="R16" i="35"/>
  <c r="R40" i="35" s="1"/>
  <c r="F17" i="35"/>
  <c r="F41" i="35" s="1"/>
  <c r="N17" i="35"/>
  <c r="N41" i="35" s="1"/>
  <c r="V17" i="35"/>
  <c r="V41" i="35" s="1"/>
  <c r="F19" i="35"/>
  <c r="F43" i="35" s="1"/>
  <c r="N19" i="35"/>
  <c r="N43" i="35" s="1"/>
  <c r="V19" i="35"/>
  <c r="V43" i="35" s="1"/>
  <c r="F11" i="31"/>
  <c r="S11" i="10" s="1"/>
  <c r="F19" i="31"/>
  <c r="S19" i="10" s="1"/>
  <c r="N9" i="32"/>
  <c r="N31" i="32" s="1"/>
  <c r="P17" i="32"/>
  <c r="P39" i="32" s="1"/>
  <c r="C18" i="34"/>
  <c r="C42" i="34" s="1"/>
  <c r="H9" i="34"/>
  <c r="H33" i="34" s="1"/>
  <c r="B8" i="35"/>
  <c r="B32" i="35" s="1"/>
  <c r="B16" i="35"/>
  <c r="B40" i="35" s="1"/>
  <c r="G3" i="35"/>
  <c r="G27" i="35" s="1"/>
  <c r="O3" i="35"/>
  <c r="O27" i="35" s="1"/>
  <c r="C4" i="35"/>
  <c r="C28" i="35" s="1"/>
  <c r="K4" i="35"/>
  <c r="K28" i="35" s="1"/>
  <c r="S4" i="35"/>
  <c r="S28" i="35" s="1"/>
  <c r="C6" i="35"/>
  <c r="C30" i="35" s="1"/>
  <c r="K6" i="35"/>
  <c r="K30" i="35" s="1"/>
  <c r="S6" i="35"/>
  <c r="S30" i="35" s="1"/>
  <c r="G7" i="35"/>
  <c r="G31" i="35" s="1"/>
  <c r="C8" i="35"/>
  <c r="C32" i="35" s="1"/>
  <c r="K8" i="35"/>
  <c r="K32" i="35" s="1"/>
  <c r="S8" i="35"/>
  <c r="S32" i="35" s="1"/>
  <c r="G9" i="35"/>
  <c r="G33" i="35" s="1"/>
  <c r="O9" i="35"/>
  <c r="O33" i="35" s="1"/>
  <c r="C10" i="35"/>
  <c r="C34" i="35" s="1"/>
  <c r="K10" i="35"/>
  <c r="K34" i="35" s="1"/>
  <c r="S10" i="35"/>
  <c r="S34" i="35" s="1"/>
  <c r="G11" i="35"/>
  <c r="G35" i="35" s="1"/>
  <c r="O11" i="35"/>
  <c r="O35" i="35" s="1"/>
  <c r="C12" i="35"/>
  <c r="C36" i="35" s="1"/>
  <c r="K12" i="35"/>
  <c r="K36" i="35" s="1"/>
  <c r="S12" i="35"/>
  <c r="S36" i="35" s="1"/>
  <c r="G13" i="35"/>
  <c r="G37" i="35" s="1"/>
  <c r="O13" i="35"/>
  <c r="O37" i="35" s="1"/>
  <c r="C14" i="35"/>
  <c r="C38" i="35" s="1"/>
  <c r="K14" i="35"/>
  <c r="K38" i="35" s="1"/>
  <c r="S14" i="35"/>
  <c r="S38" i="35" s="1"/>
  <c r="G15" i="35"/>
  <c r="G39" i="35" s="1"/>
  <c r="O15" i="35"/>
  <c r="O39" i="35" s="1"/>
  <c r="C16" i="35"/>
  <c r="C40" i="35" s="1"/>
  <c r="K16" i="35"/>
  <c r="K40" i="35" s="1"/>
  <c r="S16" i="35"/>
  <c r="S40" i="35" s="1"/>
  <c r="G17" i="35"/>
  <c r="G41" i="35" s="1"/>
  <c r="O17" i="35"/>
  <c r="O41" i="35" s="1"/>
  <c r="G19" i="35"/>
  <c r="G43" i="35" s="1"/>
  <c r="F12" i="31"/>
  <c r="S12" i="10" s="1"/>
  <c r="F20" i="31"/>
  <c r="S20" i="10" s="1"/>
  <c r="E17" i="32"/>
  <c r="E39" i="32" s="1"/>
  <c r="C19" i="29" s="1"/>
  <c r="J19" i="10" s="1"/>
  <c r="O9" i="32"/>
  <c r="O31" i="32" s="1"/>
  <c r="Q17" i="32"/>
  <c r="Q39" i="32" s="1"/>
  <c r="G10" i="34"/>
  <c r="G34" i="34" s="1"/>
  <c r="B9" i="35"/>
  <c r="B33" i="35" s="1"/>
  <c r="B17" i="35"/>
  <c r="B41" i="35" s="1"/>
  <c r="H3" i="35"/>
  <c r="H27" i="35" s="1"/>
  <c r="D4" i="35"/>
  <c r="D28" i="35" s="1"/>
  <c r="L4" i="35"/>
  <c r="L28" i="35" s="1"/>
  <c r="D6" i="35"/>
  <c r="D30" i="35" s="1"/>
  <c r="L6" i="35"/>
  <c r="L30" i="35" s="1"/>
  <c r="T6" i="35"/>
  <c r="T30" i="35" s="1"/>
  <c r="H7" i="35"/>
  <c r="H31" i="35" s="1"/>
  <c r="P7" i="35"/>
  <c r="P31" i="35" s="1"/>
  <c r="D8" i="35"/>
  <c r="D32" i="35" s="1"/>
  <c r="L8" i="35"/>
  <c r="L32" i="35" s="1"/>
  <c r="T8" i="35"/>
  <c r="T32" i="35" s="1"/>
  <c r="H9" i="35"/>
  <c r="H33" i="35" s="1"/>
  <c r="D10" i="35"/>
  <c r="D34" i="35" s="1"/>
  <c r="L10" i="35"/>
  <c r="L34" i="35" s="1"/>
  <c r="H11" i="35"/>
  <c r="H35" i="35" s="1"/>
  <c r="P11" i="35"/>
  <c r="P35" i="35" s="1"/>
  <c r="D12" i="35"/>
  <c r="D36" i="35" s="1"/>
  <c r="L12" i="35"/>
  <c r="L36" i="35" s="1"/>
  <c r="H13" i="35"/>
  <c r="H37" i="35" s="1"/>
  <c r="D14" i="35"/>
  <c r="D38" i="35" s="1"/>
  <c r="L14" i="35"/>
  <c r="L38" i="35" s="1"/>
  <c r="H15" i="35"/>
  <c r="H39" i="35" s="1"/>
  <c r="P15" i="35"/>
  <c r="P39" i="35" s="1"/>
  <c r="D16" i="35"/>
  <c r="D40" i="35" s="1"/>
  <c r="L16" i="35"/>
  <c r="L40" i="35" s="1"/>
  <c r="H17" i="35"/>
  <c r="H41" i="35" s="1"/>
  <c r="H19" i="35"/>
  <c r="H43" i="35" s="1"/>
  <c r="P19" i="35"/>
  <c r="P43" i="35" s="1"/>
  <c r="F5" i="31"/>
  <c r="S5" i="10" s="1"/>
  <c r="F13" i="31"/>
  <c r="S13" i="10" s="1"/>
  <c r="F22" i="31"/>
  <c r="S22" i="10" s="1"/>
  <c r="P27" i="35"/>
  <c r="Q29" i="35"/>
  <c r="T34" i="35"/>
  <c r="E40" i="35"/>
  <c r="E18" i="31" s="1"/>
  <c r="N18" i="10" s="1"/>
  <c r="N40" i="35"/>
  <c r="M28" i="35"/>
  <c r="V28" i="35"/>
  <c r="U31" i="35"/>
  <c r="F28" i="35"/>
  <c r="F40" i="35"/>
  <c r="O32" i="35"/>
  <c r="V36" i="35"/>
  <c r="T38" i="35"/>
  <c r="T40" i="35"/>
  <c r="I27" i="35"/>
  <c r="Q35" i="35"/>
  <c r="I29" i="35"/>
  <c r="I41" i="35"/>
  <c r="B15" i="32"/>
  <c r="B37" i="32" s="1"/>
  <c r="O4" i="32"/>
  <c r="O26" i="32" s="1"/>
  <c r="I12" i="32"/>
  <c r="I34" i="32" s="1"/>
  <c r="I18" i="32"/>
  <c r="I40" i="32" s="1"/>
  <c r="B8" i="34"/>
  <c r="B32" i="34" s="1"/>
  <c r="C8" i="34"/>
  <c r="C32" i="34" s="1"/>
  <c r="D9" i="34"/>
  <c r="D33" i="34" s="1"/>
  <c r="E10" i="34"/>
  <c r="E34" i="34" s="1"/>
  <c r="E12" i="30" s="1"/>
  <c r="M12" i="10" s="1"/>
  <c r="M4" i="34"/>
  <c r="M28" i="34" s="1"/>
  <c r="K8" i="34"/>
  <c r="K32" i="34" s="1"/>
  <c r="F11" i="34"/>
  <c r="F35" i="34" s="1"/>
  <c r="N15" i="34"/>
  <c r="N39" i="34" s="1"/>
  <c r="J19" i="34"/>
  <c r="J43" i="34" s="1"/>
  <c r="P12" i="32"/>
  <c r="P34" i="32" s="1"/>
  <c r="B11" i="34"/>
  <c r="B35" i="34" s="1"/>
  <c r="D11" i="34"/>
  <c r="D35" i="34" s="1"/>
  <c r="E11" i="34"/>
  <c r="E35" i="34" s="1"/>
  <c r="E13" i="30" s="1"/>
  <c r="M13" i="10" s="1"/>
  <c r="O4" i="34"/>
  <c r="O28" i="34" s="1"/>
  <c r="U8" i="34"/>
  <c r="U32" i="34" s="1"/>
  <c r="H11" i="34"/>
  <c r="H35" i="34" s="1"/>
  <c r="T15" i="34"/>
  <c r="T39" i="34" s="1"/>
  <c r="P19" i="34"/>
  <c r="P43" i="34" s="1"/>
  <c r="E16" i="34"/>
  <c r="E40" i="34" s="1"/>
  <c r="E18" i="30" s="1"/>
  <c r="M18" i="10" s="1"/>
  <c r="S16" i="34"/>
  <c r="S40" i="34" s="1"/>
  <c r="C13" i="34"/>
  <c r="C37" i="34" s="1"/>
  <c r="D16" i="34"/>
  <c r="D40" i="34" s="1"/>
  <c r="L5" i="34"/>
  <c r="L29" i="34" s="1"/>
  <c r="J9" i="34"/>
  <c r="J33" i="34" s="1"/>
  <c r="G12" i="34"/>
  <c r="G36" i="34" s="1"/>
  <c r="H17" i="34"/>
  <c r="H41" i="34" s="1"/>
  <c r="G4" i="32"/>
  <c r="G26" i="32" s="1"/>
  <c r="I10" i="32"/>
  <c r="I32" i="32" s="1"/>
  <c r="K15" i="32"/>
  <c r="K37" i="32" s="1"/>
  <c r="V65" i="32"/>
  <c r="V87" i="32" s="1"/>
  <c r="B16" i="34"/>
  <c r="B40" i="34" s="1"/>
  <c r="C16" i="34"/>
  <c r="C40" i="34" s="1"/>
  <c r="D17" i="34"/>
  <c r="D41" i="34" s="1"/>
  <c r="F3" i="34"/>
  <c r="F27" i="34" s="1"/>
  <c r="N5" i="34"/>
  <c r="N29" i="34" s="1"/>
  <c r="T9" i="34"/>
  <c r="T33" i="34" s="1"/>
  <c r="J17" i="34"/>
  <c r="J41" i="34" s="1"/>
  <c r="H4" i="32"/>
  <c r="H26" i="32" s="1"/>
  <c r="B19" i="34"/>
  <c r="B43" i="34" s="1"/>
  <c r="D19" i="34"/>
  <c r="D43" i="34" s="1"/>
  <c r="K3" i="34"/>
  <c r="K27" i="34" s="1"/>
  <c r="F7" i="34"/>
  <c r="F31" i="34" s="1"/>
  <c r="F13" i="34"/>
  <c r="F37" i="34" s="1"/>
  <c r="L13" i="34"/>
  <c r="L37" i="34" s="1"/>
  <c r="M4" i="32"/>
  <c r="M26" i="32" s="1"/>
  <c r="H12" i="32"/>
  <c r="H34" i="32" s="1"/>
  <c r="B5" i="34"/>
  <c r="B29" i="34" s="1"/>
  <c r="D8" i="34"/>
  <c r="D32" i="34" s="1"/>
  <c r="E8" i="34"/>
  <c r="E32" i="34" s="1"/>
  <c r="E10" i="30" s="1"/>
  <c r="M10" i="10" s="1"/>
  <c r="P3" i="34"/>
  <c r="P27" i="34" s="1"/>
  <c r="I8" i="34"/>
  <c r="I32" i="34" s="1"/>
  <c r="T3" i="32"/>
  <c r="T25" i="32" s="1"/>
  <c r="P3" i="32"/>
  <c r="P25" i="32" s="1"/>
  <c r="D11" i="32"/>
  <c r="D33" i="32" s="1"/>
  <c r="C11" i="32"/>
  <c r="C33" i="32" s="1"/>
  <c r="G19" i="32"/>
  <c r="G41" i="32" s="1"/>
  <c r="D19" i="32"/>
  <c r="D41" i="32" s="1"/>
  <c r="F55" i="32"/>
  <c r="F77" i="32" s="1"/>
  <c r="C105" i="32"/>
  <c r="B105" i="32"/>
  <c r="E16" i="32"/>
  <c r="E38" i="32" s="1"/>
  <c r="C18" i="29" s="1"/>
  <c r="J18" i="10" s="1"/>
  <c r="C16" i="32"/>
  <c r="C38" i="32" s="1"/>
  <c r="I8" i="32"/>
  <c r="I30" i="32" s="1"/>
  <c r="I16" i="32"/>
  <c r="I38" i="32" s="1"/>
  <c r="O7" i="32"/>
  <c r="O29" i="32" s="1"/>
  <c r="B7" i="32"/>
  <c r="B29" i="32" s="1"/>
  <c r="P7" i="32"/>
  <c r="P29" i="32" s="1"/>
  <c r="I7" i="32"/>
  <c r="I29" i="32" s="1"/>
  <c r="V15" i="32"/>
  <c r="V37" i="32" s="1"/>
  <c r="I15" i="32"/>
  <c r="I37" i="32" s="1"/>
  <c r="D15" i="32"/>
  <c r="D37" i="32" s="1"/>
  <c r="H15" i="32"/>
  <c r="H37" i="32" s="1"/>
  <c r="G15" i="32"/>
  <c r="G37" i="32" s="1"/>
  <c r="Q15" i="32"/>
  <c r="Q37" i="32" s="1"/>
  <c r="P15" i="32"/>
  <c r="P37" i="32" s="1"/>
  <c r="S62" i="32"/>
  <c r="S84" i="32" s="1"/>
  <c r="N62" i="32"/>
  <c r="N84" i="32" s="1"/>
  <c r="U8" i="32"/>
  <c r="U30" i="32" s="1"/>
  <c r="H8" i="32"/>
  <c r="H30" i="32" s="1"/>
  <c r="G8" i="32"/>
  <c r="G30" i="32" s="1"/>
  <c r="B8" i="32"/>
  <c r="B30" i="32" s="1"/>
  <c r="V8" i="32"/>
  <c r="V30" i="32" s="1"/>
  <c r="F8" i="32"/>
  <c r="F30" i="32" s="1"/>
  <c r="E8" i="32"/>
  <c r="E30" i="32" s="1"/>
  <c r="C8" i="32"/>
  <c r="C30" i="32" s="1"/>
  <c r="P8" i="32"/>
  <c r="P30" i="32" s="1"/>
  <c r="D8" i="32"/>
  <c r="D30" i="32" s="1"/>
  <c r="O8" i="32"/>
  <c r="O30" i="32" s="1"/>
  <c r="U16" i="32"/>
  <c r="U38" i="32" s="1"/>
  <c r="H16" i="32"/>
  <c r="H38" i="32" s="1"/>
  <c r="G16" i="32"/>
  <c r="G38" i="32" s="1"/>
  <c r="V16" i="32"/>
  <c r="V38" i="32" s="1"/>
  <c r="F16" i="32"/>
  <c r="F38" i="32" s="1"/>
  <c r="P16" i="32"/>
  <c r="P38" i="32" s="1"/>
  <c r="O16" i="32"/>
  <c r="O38" i="32" s="1"/>
  <c r="B16" i="32"/>
  <c r="B38" i="32" s="1"/>
  <c r="S63" i="32"/>
  <c r="S85" i="32" s="1"/>
  <c r="B63" i="32"/>
  <c r="B85" i="32" s="1"/>
  <c r="C18" i="32"/>
  <c r="C40" i="32" s="1"/>
  <c r="D18" i="32"/>
  <c r="D40" i="32" s="1"/>
  <c r="J10" i="32"/>
  <c r="J32" i="32" s="1"/>
  <c r="Q18" i="32"/>
  <c r="Q40" i="32" s="1"/>
  <c r="L7" i="34"/>
  <c r="L31" i="34" s="1"/>
  <c r="N65" i="32"/>
  <c r="N87" i="32" s="1"/>
  <c r="V4" i="34"/>
  <c r="V28" i="34" s="1"/>
  <c r="N4" i="34"/>
  <c r="N28" i="34" s="1"/>
  <c r="F4" i="34"/>
  <c r="F28" i="34" s="1"/>
  <c r="T4" i="34"/>
  <c r="T28" i="34" s="1"/>
  <c r="L4" i="34"/>
  <c r="L28" i="34" s="1"/>
  <c r="S4" i="34"/>
  <c r="S28" i="34" s="1"/>
  <c r="K4" i="34"/>
  <c r="K28" i="34" s="1"/>
  <c r="P4" i="34"/>
  <c r="P28" i="34" s="1"/>
  <c r="H4" i="34"/>
  <c r="H28" i="34" s="1"/>
  <c r="G4" i="34"/>
  <c r="G28" i="34" s="1"/>
  <c r="U4" i="34"/>
  <c r="U28" i="34" s="1"/>
  <c r="R4" i="34"/>
  <c r="R28" i="34" s="1"/>
  <c r="Q4" i="34"/>
  <c r="Q28" i="34" s="1"/>
  <c r="E4" i="34"/>
  <c r="E28" i="34" s="1"/>
  <c r="E6" i="30" s="1"/>
  <c r="M6" i="10" s="1"/>
  <c r="J4" i="34"/>
  <c r="J28" i="34" s="1"/>
  <c r="B4" i="34"/>
  <c r="B28" i="34" s="1"/>
  <c r="V12" i="34"/>
  <c r="V36" i="34" s="1"/>
  <c r="N12" i="34"/>
  <c r="N36" i="34" s="1"/>
  <c r="F12" i="34"/>
  <c r="F36" i="34" s="1"/>
  <c r="T12" i="34"/>
  <c r="T36" i="34" s="1"/>
  <c r="L12" i="34"/>
  <c r="L36" i="34" s="1"/>
  <c r="S12" i="34"/>
  <c r="S36" i="34" s="1"/>
  <c r="K12" i="34"/>
  <c r="K36" i="34" s="1"/>
  <c r="R12" i="34"/>
  <c r="R36" i="34" s="1"/>
  <c r="J12" i="34"/>
  <c r="J36" i="34" s="1"/>
  <c r="P12" i="34"/>
  <c r="P36" i="34" s="1"/>
  <c r="H12" i="34"/>
  <c r="H36" i="34" s="1"/>
  <c r="U12" i="34"/>
  <c r="U36" i="34" s="1"/>
  <c r="Q12" i="34"/>
  <c r="Q36" i="34" s="1"/>
  <c r="O12" i="34"/>
  <c r="O36" i="34" s="1"/>
  <c r="M12" i="34"/>
  <c r="M36" i="34" s="1"/>
  <c r="E12" i="34"/>
  <c r="E36" i="34" s="1"/>
  <c r="E14" i="30" s="1"/>
  <c r="M14" i="10" s="1"/>
  <c r="B12" i="34"/>
  <c r="B36" i="34" s="1"/>
  <c r="D10" i="32"/>
  <c r="D32" i="32" s="1"/>
  <c r="P10" i="32"/>
  <c r="P32" i="32" s="1"/>
  <c r="N51" i="32"/>
  <c r="N73" i="32" s="1"/>
  <c r="C94" i="32"/>
  <c r="T6" i="34"/>
  <c r="T30" i="34" s="1"/>
  <c r="L6" i="34"/>
  <c r="L30" i="34" s="1"/>
  <c r="R6" i="34"/>
  <c r="R30" i="34" s="1"/>
  <c r="J6" i="34"/>
  <c r="J30" i="34" s="1"/>
  <c r="Q6" i="34"/>
  <c r="Q30" i="34" s="1"/>
  <c r="I6" i="34"/>
  <c r="I30" i="34" s="1"/>
  <c r="V6" i="34"/>
  <c r="V30" i="34" s="1"/>
  <c r="N6" i="34"/>
  <c r="N30" i="34" s="1"/>
  <c r="F6" i="34"/>
  <c r="F30" i="34" s="1"/>
  <c r="U6" i="34"/>
  <c r="U30" i="34" s="1"/>
  <c r="S6" i="34"/>
  <c r="S30" i="34" s="1"/>
  <c r="E6" i="34"/>
  <c r="E30" i="34" s="1"/>
  <c r="E8" i="30" s="1"/>
  <c r="M8" i="10" s="1"/>
  <c r="P6" i="34"/>
  <c r="P30" i="34" s="1"/>
  <c r="D6" i="34"/>
  <c r="D30" i="34" s="1"/>
  <c r="O6" i="34"/>
  <c r="O30" i="34" s="1"/>
  <c r="C6" i="34"/>
  <c r="C30" i="34" s="1"/>
  <c r="H6" i="34"/>
  <c r="H30" i="34" s="1"/>
  <c r="T14" i="34"/>
  <c r="T38" i="34" s="1"/>
  <c r="L14" i="34"/>
  <c r="L38" i="34" s="1"/>
  <c r="R14" i="34"/>
  <c r="R38" i="34" s="1"/>
  <c r="J14" i="34"/>
  <c r="J38" i="34" s="1"/>
  <c r="Q14" i="34"/>
  <c r="Q38" i="34" s="1"/>
  <c r="I14" i="34"/>
  <c r="I38" i="34" s="1"/>
  <c r="P14" i="34"/>
  <c r="P38" i="34" s="1"/>
  <c r="H14" i="34"/>
  <c r="H38" i="34" s="1"/>
  <c r="V14" i="34"/>
  <c r="V38" i="34" s="1"/>
  <c r="N14" i="34"/>
  <c r="N38" i="34" s="1"/>
  <c r="F14" i="34"/>
  <c r="F38" i="34" s="1"/>
  <c r="G14" i="34"/>
  <c r="G38" i="34" s="1"/>
  <c r="E14" i="34"/>
  <c r="E38" i="34" s="1"/>
  <c r="E16" i="30" s="1"/>
  <c r="M16" i="10" s="1"/>
  <c r="D14" i="34"/>
  <c r="D38" i="34" s="1"/>
  <c r="U14" i="34"/>
  <c r="U38" i="34" s="1"/>
  <c r="C14" i="34"/>
  <c r="C38" i="34" s="1"/>
  <c r="M14" i="34"/>
  <c r="M38" i="34" s="1"/>
  <c r="B6" i="34"/>
  <c r="B30" i="34" s="1"/>
  <c r="D4" i="34"/>
  <c r="D28" i="34" s="1"/>
  <c r="G6" i="34"/>
  <c r="G30" i="34" s="1"/>
  <c r="K14" i="34"/>
  <c r="K38" i="34" s="1"/>
  <c r="Q10" i="32"/>
  <c r="Q32" i="32" s="1"/>
  <c r="F18" i="32"/>
  <c r="F40" i="32" s="1"/>
  <c r="S7" i="34"/>
  <c r="S31" i="34" s="1"/>
  <c r="K7" i="34"/>
  <c r="K31" i="34" s="1"/>
  <c r="Q7" i="34"/>
  <c r="Q31" i="34" s="1"/>
  <c r="I7" i="34"/>
  <c r="I31" i="34" s="1"/>
  <c r="P7" i="34"/>
  <c r="P31" i="34" s="1"/>
  <c r="H7" i="34"/>
  <c r="H31" i="34" s="1"/>
  <c r="U7" i="34"/>
  <c r="U31" i="34" s="1"/>
  <c r="M7" i="34"/>
  <c r="M31" i="34" s="1"/>
  <c r="T7" i="34"/>
  <c r="T31" i="34" s="1"/>
  <c r="E7" i="34"/>
  <c r="E31" i="34" s="1"/>
  <c r="E9" i="30" s="1"/>
  <c r="M9" i="10" s="1"/>
  <c r="R7" i="34"/>
  <c r="R31" i="34" s="1"/>
  <c r="D7" i="34"/>
  <c r="D31" i="34" s="1"/>
  <c r="O7" i="34"/>
  <c r="O31" i="34" s="1"/>
  <c r="C7" i="34"/>
  <c r="C31" i="34" s="1"/>
  <c r="N7" i="34"/>
  <c r="N31" i="34" s="1"/>
  <c r="B7" i="34"/>
  <c r="B31" i="34" s="1"/>
  <c r="G7" i="34"/>
  <c r="G31" i="34" s="1"/>
  <c r="S15" i="34"/>
  <c r="S39" i="34" s="1"/>
  <c r="K15" i="34"/>
  <c r="K39" i="34" s="1"/>
  <c r="Q15" i="34"/>
  <c r="Q39" i="34" s="1"/>
  <c r="I15" i="34"/>
  <c r="I39" i="34" s="1"/>
  <c r="P15" i="34"/>
  <c r="P39" i="34" s="1"/>
  <c r="H15" i="34"/>
  <c r="H39" i="34" s="1"/>
  <c r="O15" i="34"/>
  <c r="O39" i="34" s="1"/>
  <c r="G15" i="34"/>
  <c r="G39" i="34" s="1"/>
  <c r="U15" i="34"/>
  <c r="U39" i="34" s="1"/>
  <c r="M15" i="34"/>
  <c r="M39" i="34" s="1"/>
  <c r="L15" i="34"/>
  <c r="L39" i="34" s="1"/>
  <c r="E15" i="34"/>
  <c r="E39" i="34" s="1"/>
  <c r="E17" i="30" s="1"/>
  <c r="M17" i="10" s="1"/>
  <c r="J15" i="34"/>
  <c r="J39" i="34" s="1"/>
  <c r="D15" i="34"/>
  <c r="D39" i="34" s="1"/>
  <c r="F15" i="34"/>
  <c r="F39" i="34" s="1"/>
  <c r="C15" i="34"/>
  <c r="C39" i="34" s="1"/>
  <c r="B15" i="34"/>
  <c r="B39" i="34" s="1"/>
  <c r="R15" i="34"/>
  <c r="R39" i="34" s="1"/>
  <c r="K6" i="34"/>
  <c r="K30" i="34" s="1"/>
  <c r="O14" i="34"/>
  <c r="O38" i="34" s="1"/>
  <c r="C10" i="32"/>
  <c r="C32" i="32" s="1"/>
  <c r="E10" i="32"/>
  <c r="E32" i="32" s="1"/>
  <c r="C12" i="29" s="1"/>
  <c r="J12" i="10" s="1"/>
  <c r="F10" i="32"/>
  <c r="F32" i="32" s="1"/>
  <c r="S10" i="32"/>
  <c r="S32" i="32" s="1"/>
  <c r="H18" i="32"/>
  <c r="H40" i="32" s="1"/>
  <c r="V56" i="32"/>
  <c r="V78" i="32" s="1"/>
  <c r="I4" i="34"/>
  <c r="I28" i="34" s="1"/>
  <c r="M6" i="34"/>
  <c r="M30" i="34" s="1"/>
  <c r="S14" i="34"/>
  <c r="S38" i="34" s="1"/>
  <c r="U5" i="34"/>
  <c r="U29" i="34" s="1"/>
  <c r="M5" i="34"/>
  <c r="M29" i="34" s="1"/>
  <c r="S5" i="34"/>
  <c r="S29" i="34" s="1"/>
  <c r="K5" i="34"/>
  <c r="K29" i="34" s="1"/>
  <c r="R5" i="34"/>
  <c r="R29" i="34" s="1"/>
  <c r="J5" i="34"/>
  <c r="J29" i="34" s="1"/>
  <c r="O5" i="34"/>
  <c r="O29" i="34" s="1"/>
  <c r="G5" i="34"/>
  <c r="G29" i="34" s="1"/>
  <c r="U13" i="34"/>
  <c r="U37" i="34" s="1"/>
  <c r="M13" i="34"/>
  <c r="M37" i="34" s="1"/>
  <c r="S13" i="34"/>
  <c r="S37" i="34" s="1"/>
  <c r="K13" i="34"/>
  <c r="K37" i="34" s="1"/>
  <c r="R13" i="34"/>
  <c r="R37" i="34" s="1"/>
  <c r="J13" i="34"/>
  <c r="J37" i="34" s="1"/>
  <c r="Q13" i="34"/>
  <c r="Q37" i="34" s="1"/>
  <c r="I13" i="34"/>
  <c r="I37" i="34" s="1"/>
  <c r="O13" i="34"/>
  <c r="O37" i="34" s="1"/>
  <c r="G13" i="34"/>
  <c r="G37" i="34" s="1"/>
  <c r="C3" i="34"/>
  <c r="C27" i="34" s="1"/>
  <c r="C11" i="34"/>
  <c r="C35" i="34" s="1"/>
  <c r="C19" i="34"/>
  <c r="C43" i="34" s="1"/>
  <c r="D10" i="34"/>
  <c r="D34" i="34" s="1"/>
  <c r="D18" i="34"/>
  <c r="D42" i="34" s="1"/>
  <c r="E9" i="34"/>
  <c r="E33" i="34" s="1"/>
  <c r="E11" i="30" s="1"/>
  <c r="M11" i="10" s="1"/>
  <c r="E17" i="34"/>
  <c r="E41" i="34" s="1"/>
  <c r="E19" i="30" s="1"/>
  <c r="M19" i="10" s="1"/>
  <c r="N3" i="34"/>
  <c r="N27" i="34" s="1"/>
  <c r="I5" i="34"/>
  <c r="I29" i="34" s="1"/>
  <c r="F8" i="34"/>
  <c r="F32" i="34" s="1"/>
  <c r="U9" i="34"/>
  <c r="U33" i="34" s="1"/>
  <c r="T10" i="34"/>
  <c r="T34" i="34" s="1"/>
  <c r="V11" i="34"/>
  <c r="V35" i="34" s="1"/>
  <c r="H13" i="34"/>
  <c r="H37" i="34" s="1"/>
  <c r="I18" i="34"/>
  <c r="I42" i="34" s="1"/>
  <c r="N19" i="34"/>
  <c r="N43" i="34" s="1"/>
  <c r="R8" i="34"/>
  <c r="R32" i="34" s="1"/>
  <c r="J8" i="34"/>
  <c r="J32" i="34" s="1"/>
  <c r="P8" i="34"/>
  <c r="P32" i="34" s="1"/>
  <c r="H8" i="34"/>
  <c r="H32" i="34" s="1"/>
  <c r="O8" i="34"/>
  <c r="O32" i="34" s="1"/>
  <c r="G8" i="34"/>
  <c r="G32" i="34" s="1"/>
  <c r="T8" i="34"/>
  <c r="T32" i="34" s="1"/>
  <c r="L8" i="34"/>
  <c r="L32" i="34" s="1"/>
  <c r="R16" i="34"/>
  <c r="R40" i="34" s="1"/>
  <c r="J16" i="34"/>
  <c r="J40" i="34" s="1"/>
  <c r="P16" i="34"/>
  <c r="P40" i="34" s="1"/>
  <c r="H16" i="34"/>
  <c r="H40" i="34" s="1"/>
  <c r="O16" i="34"/>
  <c r="O40" i="34" s="1"/>
  <c r="G16" i="34"/>
  <c r="G40" i="34" s="1"/>
  <c r="V16" i="34"/>
  <c r="V40" i="34" s="1"/>
  <c r="N16" i="34"/>
  <c r="N40" i="34" s="1"/>
  <c r="F16" i="34"/>
  <c r="F40" i="34" s="1"/>
  <c r="T16" i="34"/>
  <c r="T40" i="34" s="1"/>
  <c r="L16" i="34"/>
  <c r="L40" i="34" s="1"/>
  <c r="D5" i="34"/>
  <c r="D29" i="34" s="1"/>
  <c r="D13" i="34"/>
  <c r="D37" i="34" s="1"/>
  <c r="G3" i="34"/>
  <c r="G27" i="34" s="1"/>
  <c r="R3" i="34"/>
  <c r="R27" i="34" s="1"/>
  <c r="P5" i="34"/>
  <c r="P29" i="34" s="1"/>
  <c r="M8" i="34"/>
  <c r="M32" i="34" s="1"/>
  <c r="K10" i="34"/>
  <c r="K34" i="34" s="1"/>
  <c r="J11" i="34"/>
  <c r="J35" i="34" s="1"/>
  <c r="P13" i="34"/>
  <c r="P37" i="34" s="1"/>
  <c r="I16" i="34"/>
  <c r="I40" i="34" s="1"/>
  <c r="Q18" i="34"/>
  <c r="Q42" i="34" s="1"/>
  <c r="V19" i="34"/>
  <c r="V43" i="34" s="1"/>
  <c r="Q9" i="34"/>
  <c r="Q33" i="34" s="1"/>
  <c r="I9" i="34"/>
  <c r="I33" i="34" s="1"/>
  <c r="O9" i="34"/>
  <c r="O33" i="34" s="1"/>
  <c r="G9" i="34"/>
  <c r="G33" i="34" s="1"/>
  <c r="V9" i="34"/>
  <c r="V33" i="34" s="1"/>
  <c r="N9" i="34"/>
  <c r="N33" i="34" s="1"/>
  <c r="F9" i="34"/>
  <c r="F33" i="34" s="1"/>
  <c r="S9" i="34"/>
  <c r="S33" i="34" s="1"/>
  <c r="K9" i="34"/>
  <c r="K33" i="34" s="1"/>
  <c r="Q17" i="34"/>
  <c r="Q41" i="34" s="1"/>
  <c r="I17" i="34"/>
  <c r="I41" i="34" s="1"/>
  <c r="O17" i="34"/>
  <c r="O41" i="34" s="1"/>
  <c r="G17" i="34"/>
  <c r="G41" i="34" s="1"/>
  <c r="V17" i="34"/>
  <c r="V41" i="34" s="1"/>
  <c r="N17" i="34"/>
  <c r="N41" i="34" s="1"/>
  <c r="F17" i="34"/>
  <c r="F41" i="34" s="1"/>
  <c r="U17" i="34"/>
  <c r="U41" i="34" s="1"/>
  <c r="M17" i="34"/>
  <c r="M41" i="34" s="1"/>
  <c r="S17" i="34"/>
  <c r="S41" i="34" s="1"/>
  <c r="K17" i="34"/>
  <c r="K41" i="34" s="1"/>
  <c r="E5" i="34"/>
  <c r="E29" i="34" s="1"/>
  <c r="E7" i="30" s="1"/>
  <c r="M7" i="10" s="1"/>
  <c r="E13" i="34"/>
  <c r="E37" i="34" s="1"/>
  <c r="E15" i="30" s="1"/>
  <c r="M15" i="10" s="1"/>
  <c r="H3" i="34"/>
  <c r="H27" i="34" s="1"/>
  <c r="S3" i="34"/>
  <c r="S27" i="34" s="1"/>
  <c r="Q5" i="34"/>
  <c r="Q29" i="34" s="1"/>
  <c r="N8" i="34"/>
  <c r="N32" i="34" s="1"/>
  <c r="M9" i="34"/>
  <c r="M33" i="34" s="1"/>
  <c r="K11" i="34"/>
  <c r="K35" i="34" s="1"/>
  <c r="T13" i="34"/>
  <c r="T37" i="34" s="1"/>
  <c r="K16" i="34"/>
  <c r="K40" i="34" s="1"/>
  <c r="P17" i="34"/>
  <c r="P41" i="34" s="1"/>
  <c r="P10" i="34"/>
  <c r="P34" i="34" s="1"/>
  <c r="H10" i="34"/>
  <c r="H34" i="34" s="1"/>
  <c r="V10" i="34"/>
  <c r="V34" i="34" s="1"/>
  <c r="N10" i="34"/>
  <c r="N34" i="34" s="1"/>
  <c r="F10" i="34"/>
  <c r="F34" i="34" s="1"/>
  <c r="U10" i="34"/>
  <c r="U34" i="34" s="1"/>
  <c r="M10" i="34"/>
  <c r="M34" i="34" s="1"/>
  <c r="R10" i="34"/>
  <c r="R34" i="34" s="1"/>
  <c r="J10" i="34"/>
  <c r="J34" i="34" s="1"/>
  <c r="P18" i="34"/>
  <c r="P42" i="34" s="1"/>
  <c r="H18" i="34"/>
  <c r="H42" i="34" s="1"/>
  <c r="V18" i="34"/>
  <c r="V42" i="34" s="1"/>
  <c r="N18" i="34"/>
  <c r="N42" i="34" s="1"/>
  <c r="F18" i="34"/>
  <c r="F42" i="34" s="1"/>
  <c r="U18" i="34"/>
  <c r="U42" i="34" s="1"/>
  <c r="M18" i="34"/>
  <c r="M42" i="34" s="1"/>
  <c r="T18" i="34"/>
  <c r="T42" i="34" s="1"/>
  <c r="L18" i="34"/>
  <c r="L42" i="34" s="1"/>
  <c r="R18" i="34"/>
  <c r="R42" i="34" s="1"/>
  <c r="J18" i="34"/>
  <c r="J42" i="34" s="1"/>
  <c r="B9" i="34"/>
  <c r="B33" i="34" s="1"/>
  <c r="B17" i="34"/>
  <c r="B41" i="34" s="1"/>
  <c r="I3" i="34"/>
  <c r="I27" i="34" s="1"/>
  <c r="T5" i="34"/>
  <c r="T29" i="34" s="1"/>
  <c r="Q8" i="34"/>
  <c r="Q32" i="34" s="1"/>
  <c r="P9" i="34"/>
  <c r="P33" i="34" s="1"/>
  <c r="O10" i="34"/>
  <c r="O34" i="34" s="1"/>
  <c r="V13" i="34"/>
  <c r="V37" i="34" s="1"/>
  <c r="M16" i="34"/>
  <c r="M40" i="34" s="1"/>
  <c r="R17" i="34"/>
  <c r="R41" i="34" s="1"/>
  <c r="U3" i="34"/>
  <c r="U27" i="34" s="1"/>
  <c r="M3" i="34"/>
  <c r="M27" i="34" s="1"/>
  <c r="T3" i="34"/>
  <c r="T27" i="34" s="1"/>
  <c r="L3" i="34"/>
  <c r="L27" i="34" s="1"/>
  <c r="Q3" i="34"/>
  <c r="Q27" i="34" s="1"/>
  <c r="O11" i="34"/>
  <c r="O35" i="34" s="1"/>
  <c r="G11" i="34"/>
  <c r="G35" i="34" s="1"/>
  <c r="U11" i="34"/>
  <c r="U35" i="34" s="1"/>
  <c r="M11" i="34"/>
  <c r="M35" i="34" s="1"/>
  <c r="T11" i="34"/>
  <c r="T35" i="34" s="1"/>
  <c r="L11" i="34"/>
  <c r="L35" i="34" s="1"/>
  <c r="S11" i="34"/>
  <c r="S35" i="34" s="1"/>
  <c r="Q11" i="34"/>
  <c r="Q35" i="34" s="1"/>
  <c r="I11" i="34"/>
  <c r="I35" i="34" s="1"/>
  <c r="O19" i="34"/>
  <c r="O43" i="34" s="1"/>
  <c r="G19" i="34"/>
  <c r="G43" i="34" s="1"/>
  <c r="U19" i="34"/>
  <c r="U43" i="34" s="1"/>
  <c r="M19" i="34"/>
  <c r="M43" i="34" s="1"/>
  <c r="E19" i="34"/>
  <c r="E43" i="34" s="1"/>
  <c r="E22" i="30" s="1"/>
  <c r="M22" i="10" s="1"/>
  <c r="T19" i="34"/>
  <c r="T43" i="34" s="1"/>
  <c r="L19" i="34"/>
  <c r="L43" i="34" s="1"/>
  <c r="S19" i="34"/>
  <c r="S43" i="34" s="1"/>
  <c r="K19" i="34"/>
  <c r="K43" i="34" s="1"/>
  <c r="Q19" i="34"/>
  <c r="Q43" i="34" s="1"/>
  <c r="I19" i="34"/>
  <c r="I43" i="34" s="1"/>
  <c r="B10" i="34"/>
  <c r="B34" i="34" s="1"/>
  <c r="B18" i="34"/>
  <c r="B42" i="34" s="1"/>
  <c r="C9" i="34"/>
  <c r="C33" i="34" s="1"/>
  <c r="C17" i="34"/>
  <c r="C41" i="34" s="1"/>
  <c r="J3" i="34"/>
  <c r="J27" i="34" s="1"/>
  <c r="F5" i="34"/>
  <c r="F29" i="34" s="1"/>
  <c r="V5" i="34"/>
  <c r="V29" i="34" s="1"/>
  <c r="S8" i="34"/>
  <c r="S32" i="34" s="1"/>
  <c r="R9" i="34"/>
  <c r="R33" i="34" s="1"/>
  <c r="Q10" i="34"/>
  <c r="Q34" i="34" s="1"/>
  <c r="P11" i="34"/>
  <c r="P35" i="34" s="1"/>
  <c r="Q16" i="34"/>
  <c r="Q40" i="34" s="1"/>
  <c r="T17" i="34"/>
  <c r="T41" i="34" s="1"/>
  <c r="H19" i="34"/>
  <c r="H43" i="34" s="1"/>
  <c r="V3" i="32"/>
  <c r="V25" i="32" s="1"/>
  <c r="O3" i="32"/>
  <c r="O25" i="32" s="1"/>
  <c r="L3" i="32"/>
  <c r="L25" i="32" s="1"/>
  <c r="I3" i="32"/>
  <c r="I25" i="32" s="1"/>
  <c r="D3" i="32"/>
  <c r="D25" i="32" s="1"/>
  <c r="H3" i="32"/>
  <c r="H25" i="32" s="1"/>
  <c r="C3" i="32"/>
  <c r="C25" i="32" s="1"/>
  <c r="G3" i="32"/>
  <c r="G25" i="32" s="1"/>
  <c r="Q3" i="32"/>
  <c r="Q25" i="32" s="1"/>
  <c r="O11" i="32"/>
  <c r="O33" i="32" s="1"/>
  <c r="Q11" i="32"/>
  <c r="Q33" i="32" s="1"/>
  <c r="B11" i="32"/>
  <c r="B33" i="32" s="1"/>
  <c r="P11" i="32"/>
  <c r="P33" i="32" s="1"/>
  <c r="E11" i="32"/>
  <c r="E33" i="32" s="1"/>
  <c r="C13" i="29" s="1"/>
  <c r="J13" i="10" s="1"/>
  <c r="I11" i="32"/>
  <c r="I33" i="32" s="1"/>
  <c r="H11" i="32"/>
  <c r="H33" i="32" s="1"/>
  <c r="F11" i="32"/>
  <c r="F33" i="32" s="1"/>
  <c r="U19" i="32"/>
  <c r="U41" i="32" s="1"/>
  <c r="V19" i="32"/>
  <c r="V41" i="32" s="1"/>
  <c r="F19" i="32"/>
  <c r="F41" i="32" s="1"/>
  <c r="Q19" i="32"/>
  <c r="Q41" i="32" s="1"/>
  <c r="I19" i="32"/>
  <c r="I41" i="32" s="1"/>
  <c r="P19" i="32"/>
  <c r="P41" i="32" s="1"/>
  <c r="O19" i="32"/>
  <c r="O41" i="32" s="1"/>
  <c r="N19" i="32"/>
  <c r="N41" i="32" s="1"/>
  <c r="B19" i="32"/>
  <c r="B41" i="32" s="1"/>
  <c r="H19" i="32"/>
  <c r="H41" i="32" s="1"/>
  <c r="S58" i="32"/>
  <c r="S80" i="32" s="1"/>
  <c r="V58" i="32"/>
  <c r="V80" i="32" s="1"/>
  <c r="N58" i="32"/>
  <c r="N80" i="32" s="1"/>
  <c r="S66" i="32"/>
  <c r="S88" i="32" s="1"/>
  <c r="N66" i="32"/>
  <c r="N88" i="32" s="1"/>
  <c r="V66" i="32"/>
  <c r="V88" i="32" s="1"/>
  <c r="E5" i="32"/>
  <c r="E27" i="32" s="1"/>
  <c r="C7" i="29" s="1"/>
  <c r="J7" i="10" s="1"/>
  <c r="Q5" i="32"/>
  <c r="Q27" i="32" s="1"/>
  <c r="F51" i="32"/>
  <c r="F73" i="32" s="1"/>
  <c r="V51" i="32"/>
  <c r="V73" i="32" s="1"/>
  <c r="V60" i="32"/>
  <c r="V82" i="32" s="1"/>
  <c r="N52" i="32"/>
  <c r="N74" i="32" s="1"/>
  <c r="D13" i="32"/>
  <c r="D35" i="32" s="1"/>
  <c r="G5" i="32"/>
  <c r="G27" i="32" s="1"/>
  <c r="F57" i="32"/>
  <c r="F79" i="32" s="1"/>
  <c r="V52" i="32"/>
  <c r="V74" i="32" s="1"/>
  <c r="V57" i="32"/>
  <c r="V79" i="32" s="1"/>
  <c r="V62" i="32"/>
  <c r="V84" i="32" s="1"/>
  <c r="H5" i="32"/>
  <c r="H27" i="32" s="1"/>
  <c r="H13" i="32"/>
  <c r="H35" i="32" s="1"/>
  <c r="F59" i="32"/>
  <c r="F81" i="32" s="1"/>
  <c r="N54" i="32"/>
  <c r="N76" i="32" s="1"/>
  <c r="N63" i="32"/>
  <c r="N85" i="32" s="1"/>
  <c r="N67" i="32"/>
  <c r="N89" i="32" s="1"/>
  <c r="C10" i="29"/>
  <c r="J10" i="10" s="1"/>
  <c r="I5" i="32"/>
  <c r="I27" i="32" s="1"/>
  <c r="I13" i="32"/>
  <c r="I35" i="32" s="1"/>
  <c r="F63" i="32"/>
  <c r="F85" i="32" s="1"/>
  <c r="V54" i="32"/>
  <c r="V76" i="32" s="1"/>
  <c r="V63" i="32"/>
  <c r="V85" i="32" s="1"/>
  <c r="V67" i="32"/>
  <c r="V89" i="32" s="1"/>
  <c r="C5" i="32"/>
  <c r="C27" i="32" s="1"/>
  <c r="D5" i="32"/>
  <c r="D27" i="32" s="1"/>
  <c r="K5" i="32"/>
  <c r="K27" i="32" s="1"/>
  <c r="P13" i="32"/>
  <c r="P35" i="32" s="1"/>
  <c r="F65" i="32"/>
  <c r="F87" i="32" s="1"/>
  <c r="N55" i="32"/>
  <c r="N77" i="32" s="1"/>
  <c r="N59" i="32"/>
  <c r="N81" i="32" s="1"/>
  <c r="N64" i="32"/>
  <c r="N86" i="32" s="1"/>
  <c r="O5" i="32"/>
  <c r="O27" i="32" s="1"/>
  <c r="Q13" i="32"/>
  <c r="Q35" i="32" s="1"/>
  <c r="B55" i="32"/>
  <c r="B77" i="32" s="1"/>
  <c r="F67" i="32"/>
  <c r="F89" i="32" s="1"/>
  <c r="V55" i="32"/>
  <c r="V77" i="32" s="1"/>
  <c r="V59" i="32"/>
  <c r="V81" i="32" s="1"/>
  <c r="V64" i="32"/>
  <c r="V86" i="32" s="1"/>
  <c r="B97" i="32"/>
  <c r="D97" i="32" s="1"/>
  <c r="E97" i="32" s="1"/>
  <c r="F8" i="29" s="1"/>
  <c r="Q8" i="10" s="1"/>
  <c r="B6" i="32"/>
  <c r="B28" i="32" s="1"/>
  <c r="D6" i="32"/>
  <c r="D28" i="32" s="1"/>
  <c r="J6" i="32"/>
  <c r="J28" i="32" s="1"/>
  <c r="B53" i="32"/>
  <c r="B75" i="32" s="1"/>
  <c r="B61" i="32"/>
  <c r="B83" i="32" s="1"/>
  <c r="D51" i="32"/>
  <c r="D73" i="32" s="1"/>
  <c r="D53" i="32"/>
  <c r="D75" i="32" s="1"/>
  <c r="D55" i="32"/>
  <c r="D77" i="32" s="1"/>
  <c r="D57" i="32"/>
  <c r="D79" i="32" s="1"/>
  <c r="D59" i="32"/>
  <c r="D81" i="32" s="1"/>
  <c r="D61" i="32"/>
  <c r="D83" i="32" s="1"/>
  <c r="D63" i="32"/>
  <c r="D85" i="32" s="1"/>
  <c r="D65" i="32"/>
  <c r="D87" i="32" s="1"/>
  <c r="D67" i="32"/>
  <c r="D89" i="32" s="1"/>
  <c r="L51" i="32"/>
  <c r="L73" i="32" s="1"/>
  <c r="T51" i="32"/>
  <c r="T73" i="32" s="1"/>
  <c r="L52" i="32"/>
  <c r="L74" i="32" s="1"/>
  <c r="T52" i="32"/>
  <c r="T74" i="32" s="1"/>
  <c r="L53" i="32"/>
  <c r="L75" i="32" s="1"/>
  <c r="T53" i="32"/>
  <c r="T75" i="32" s="1"/>
  <c r="L54" i="32"/>
  <c r="L76" i="32" s="1"/>
  <c r="T54" i="32"/>
  <c r="T76" i="32" s="1"/>
  <c r="L55" i="32"/>
  <c r="L77" i="32" s="1"/>
  <c r="T55" i="32"/>
  <c r="T77" i="32" s="1"/>
  <c r="L56" i="32"/>
  <c r="L78" i="32" s="1"/>
  <c r="T56" i="32"/>
  <c r="T78" i="32" s="1"/>
  <c r="L57" i="32"/>
  <c r="L79" i="32" s="1"/>
  <c r="T57" i="32"/>
  <c r="T79" i="32" s="1"/>
  <c r="L58" i="32"/>
  <c r="L80" i="32" s="1"/>
  <c r="T58" i="32"/>
  <c r="T80" i="32" s="1"/>
  <c r="L59" i="32"/>
  <c r="L81" i="32" s="1"/>
  <c r="T59" i="32"/>
  <c r="T81" i="32" s="1"/>
  <c r="L60" i="32"/>
  <c r="L82" i="32" s="1"/>
  <c r="T60" i="32"/>
  <c r="T82" i="32" s="1"/>
  <c r="L61" i="32"/>
  <c r="L83" i="32" s="1"/>
  <c r="T61" i="32"/>
  <c r="T83" i="32" s="1"/>
  <c r="L62" i="32"/>
  <c r="L84" i="32" s="1"/>
  <c r="T62" i="32"/>
  <c r="T84" i="32" s="1"/>
  <c r="L63" i="32"/>
  <c r="L85" i="32" s="1"/>
  <c r="T63" i="32"/>
  <c r="T85" i="32" s="1"/>
  <c r="L64" i="32"/>
  <c r="L86" i="32" s="1"/>
  <c r="T64" i="32"/>
  <c r="T86" i="32" s="1"/>
  <c r="L65" i="32"/>
  <c r="L87" i="32" s="1"/>
  <c r="T65" i="32"/>
  <c r="T87" i="32" s="1"/>
  <c r="L66" i="32"/>
  <c r="L88" i="32" s="1"/>
  <c r="T66" i="32"/>
  <c r="T88" i="32" s="1"/>
  <c r="L67" i="32"/>
  <c r="L89" i="32" s="1"/>
  <c r="T67" i="32"/>
  <c r="T89" i="32" s="1"/>
  <c r="B96" i="32"/>
  <c r="D96" i="32" s="1"/>
  <c r="E96" i="32" s="1"/>
  <c r="F7" i="29" s="1"/>
  <c r="Q7" i="10" s="1"/>
  <c r="T7" i="10" s="1"/>
  <c r="B100" i="32"/>
  <c r="D100" i="32" s="1"/>
  <c r="E100" i="32" s="1"/>
  <c r="F11" i="29" s="1"/>
  <c r="Q11" i="10" s="1"/>
  <c r="T11" i="10" s="1"/>
  <c r="B104" i="32"/>
  <c r="D104" i="32" s="1"/>
  <c r="E104" i="32" s="1"/>
  <c r="F15" i="29" s="1"/>
  <c r="Q15" i="10" s="1"/>
  <c r="B108" i="32"/>
  <c r="D108" i="32" s="1"/>
  <c r="E108" i="32" s="1"/>
  <c r="F19" i="29" s="1"/>
  <c r="Q19" i="10" s="1"/>
  <c r="K6" i="32"/>
  <c r="K28" i="32" s="1"/>
  <c r="B54" i="32"/>
  <c r="B76" i="32" s="1"/>
  <c r="B62" i="32"/>
  <c r="B84" i="32" s="1"/>
  <c r="E51" i="32"/>
  <c r="E73" i="32" s="1"/>
  <c r="E5" i="29" s="1"/>
  <c r="L5" i="10" s="1"/>
  <c r="E53" i="32"/>
  <c r="E75" i="32" s="1"/>
  <c r="E7" i="29" s="1"/>
  <c r="L7" i="10" s="1"/>
  <c r="O7" i="10" s="1"/>
  <c r="E55" i="32"/>
  <c r="E77" i="32" s="1"/>
  <c r="E9" i="29" s="1"/>
  <c r="L9" i="10" s="1"/>
  <c r="O9" i="10" s="1"/>
  <c r="E57" i="32"/>
  <c r="E79" i="32" s="1"/>
  <c r="E11" i="29" s="1"/>
  <c r="L11" i="10" s="1"/>
  <c r="E59" i="32"/>
  <c r="E81" i="32" s="1"/>
  <c r="E13" i="29" s="1"/>
  <c r="L13" i="10" s="1"/>
  <c r="E61" i="32"/>
  <c r="E83" i="32" s="1"/>
  <c r="E15" i="29" s="1"/>
  <c r="L15" i="10" s="1"/>
  <c r="E63" i="32"/>
  <c r="E85" i="32" s="1"/>
  <c r="E17" i="29" s="1"/>
  <c r="L17" i="10" s="1"/>
  <c r="E65" i="32"/>
  <c r="E87" i="32" s="1"/>
  <c r="E19" i="29" s="1"/>
  <c r="L19" i="10" s="1"/>
  <c r="E67" i="32"/>
  <c r="E89" i="32" s="1"/>
  <c r="E22" i="29" s="1"/>
  <c r="L22" i="10" s="1"/>
  <c r="M51" i="32"/>
  <c r="M73" i="32" s="1"/>
  <c r="U51" i="32"/>
  <c r="U73" i="32" s="1"/>
  <c r="M52" i="32"/>
  <c r="M74" i="32" s="1"/>
  <c r="U52" i="32"/>
  <c r="U74" i="32" s="1"/>
  <c r="M53" i="32"/>
  <c r="M75" i="32" s="1"/>
  <c r="U53" i="32"/>
  <c r="U75" i="32" s="1"/>
  <c r="M54" i="32"/>
  <c r="M76" i="32" s="1"/>
  <c r="U54" i="32"/>
  <c r="U76" i="32" s="1"/>
  <c r="M55" i="32"/>
  <c r="M77" i="32" s="1"/>
  <c r="U55" i="32"/>
  <c r="U77" i="32" s="1"/>
  <c r="M56" i="32"/>
  <c r="M78" i="32" s="1"/>
  <c r="U56" i="32"/>
  <c r="U78" i="32" s="1"/>
  <c r="M57" i="32"/>
  <c r="M79" i="32" s="1"/>
  <c r="U57" i="32"/>
  <c r="U79" i="32" s="1"/>
  <c r="M58" i="32"/>
  <c r="M80" i="32" s="1"/>
  <c r="U58" i="32"/>
  <c r="U80" i="32" s="1"/>
  <c r="M59" i="32"/>
  <c r="M81" i="32" s="1"/>
  <c r="U59" i="32"/>
  <c r="U81" i="32" s="1"/>
  <c r="M60" i="32"/>
  <c r="M82" i="32" s="1"/>
  <c r="U60" i="32"/>
  <c r="U82" i="32" s="1"/>
  <c r="M61" i="32"/>
  <c r="M83" i="32" s="1"/>
  <c r="U61" i="32"/>
  <c r="U83" i="32" s="1"/>
  <c r="M62" i="32"/>
  <c r="M84" i="32" s="1"/>
  <c r="U62" i="32"/>
  <c r="U84" i="32" s="1"/>
  <c r="M63" i="32"/>
  <c r="M85" i="32" s="1"/>
  <c r="U63" i="32"/>
  <c r="U85" i="32" s="1"/>
  <c r="M64" i="32"/>
  <c r="M86" i="32" s="1"/>
  <c r="U64" i="32"/>
  <c r="U86" i="32" s="1"/>
  <c r="M65" i="32"/>
  <c r="M87" i="32" s="1"/>
  <c r="U65" i="32"/>
  <c r="U87" i="32" s="1"/>
  <c r="M66" i="32"/>
  <c r="M88" i="32" s="1"/>
  <c r="U66" i="32"/>
  <c r="U88" i="32" s="1"/>
  <c r="M67" i="32"/>
  <c r="M89" i="32" s="1"/>
  <c r="U67" i="32"/>
  <c r="U89" i="32" s="1"/>
  <c r="F53" i="32"/>
  <c r="F75" i="32" s="1"/>
  <c r="F61" i="32"/>
  <c r="F83" i="32" s="1"/>
  <c r="N53" i="32"/>
  <c r="N75" i="32" s="1"/>
  <c r="V53" i="32"/>
  <c r="V75" i="32" s="1"/>
  <c r="N61" i="32"/>
  <c r="N83" i="32" s="1"/>
  <c r="V61" i="32"/>
  <c r="V83" i="32" s="1"/>
  <c r="B101" i="32"/>
  <c r="D101" i="32" s="1"/>
  <c r="E101" i="32" s="1"/>
  <c r="F12" i="29" s="1"/>
  <c r="Q12" i="10" s="1"/>
  <c r="B109" i="32"/>
  <c r="D109" i="32" s="1"/>
  <c r="E109" i="32" s="1"/>
  <c r="F20" i="29" s="1"/>
  <c r="Q20" i="10" s="1"/>
  <c r="C14" i="32"/>
  <c r="C36" i="32" s="1"/>
  <c r="Q6" i="32"/>
  <c r="Q28" i="32" s="1"/>
  <c r="I14" i="32"/>
  <c r="I36" i="32" s="1"/>
  <c r="B56" i="32"/>
  <c r="B78" i="32" s="1"/>
  <c r="B64" i="32"/>
  <c r="B86" i="32" s="1"/>
  <c r="C52" i="32"/>
  <c r="C74" i="32" s="1"/>
  <c r="C54" i="32"/>
  <c r="C76" i="32" s="1"/>
  <c r="C56" i="32"/>
  <c r="C78" i="32" s="1"/>
  <c r="C58" i="32"/>
  <c r="C80" i="32" s="1"/>
  <c r="C60" i="32"/>
  <c r="C82" i="32" s="1"/>
  <c r="C62" i="32"/>
  <c r="C84" i="32" s="1"/>
  <c r="C64" i="32"/>
  <c r="C86" i="32" s="1"/>
  <c r="C66" i="32"/>
  <c r="C88" i="32" s="1"/>
  <c r="G51" i="32"/>
  <c r="G73" i="32" s="1"/>
  <c r="O51" i="32"/>
  <c r="O73" i="32" s="1"/>
  <c r="G52" i="32"/>
  <c r="G74" i="32" s="1"/>
  <c r="O52" i="32"/>
  <c r="O74" i="32" s="1"/>
  <c r="G53" i="32"/>
  <c r="G75" i="32" s="1"/>
  <c r="O53" i="32"/>
  <c r="O75" i="32" s="1"/>
  <c r="G54" i="32"/>
  <c r="G76" i="32" s="1"/>
  <c r="O54" i="32"/>
  <c r="O76" i="32" s="1"/>
  <c r="G55" i="32"/>
  <c r="G77" i="32" s="1"/>
  <c r="O55" i="32"/>
  <c r="O77" i="32" s="1"/>
  <c r="G56" i="32"/>
  <c r="G78" i="32" s="1"/>
  <c r="O56" i="32"/>
  <c r="O78" i="32" s="1"/>
  <c r="G57" i="32"/>
  <c r="G79" i="32" s="1"/>
  <c r="O57" i="32"/>
  <c r="O79" i="32" s="1"/>
  <c r="G58" i="32"/>
  <c r="G80" i="32" s="1"/>
  <c r="O58" i="32"/>
  <c r="O80" i="32" s="1"/>
  <c r="G59" i="32"/>
  <c r="G81" i="32" s="1"/>
  <c r="O59" i="32"/>
  <c r="O81" i="32" s="1"/>
  <c r="G60" i="32"/>
  <c r="G82" i="32" s="1"/>
  <c r="O60" i="32"/>
  <c r="O82" i="32" s="1"/>
  <c r="G61" i="32"/>
  <c r="G83" i="32" s="1"/>
  <c r="O61" i="32"/>
  <c r="O83" i="32" s="1"/>
  <c r="G62" i="32"/>
  <c r="G84" i="32" s="1"/>
  <c r="O62" i="32"/>
  <c r="O84" i="32" s="1"/>
  <c r="G63" i="32"/>
  <c r="G85" i="32" s="1"/>
  <c r="O63" i="32"/>
  <c r="O85" i="32" s="1"/>
  <c r="G64" i="32"/>
  <c r="G86" i="32" s="1"/>
  <c r="O64" i="32"/>
  <c r="O86" i="32" s="1"/>
  <c r="G65" i="32"/>
  <c r="G87" i="32" s="1"/>
  <c r="O65" i="32"/>
  <c r="O87" i="32" s="1"/>
  <c r="G66" i="32"/>
  <c r="G88" i="32" s="1"/>
  <c r="O66" i="32"/>
  <c r="O88" i="32" s="1"/>
  <c r="G67" i="32"/>
  <c r="G89" i="32" s="1"/>
  <c r="O67" i="32"/>
  <c r="O89" i="32" s="1"/>
  <c r="E6" i="32"/>
  <c r="E28" i="32" s="1"/>
  <c r="C8" i="29" s="1"/>
  <c r="J8" i="10" s="1"/>
  <c r="R6" i="32"/>
  <c r="R28" i="32" s="1"/>
  <c r="K14" i="32"/>
  <c r="K36" i="32" s="1"/>
  <c r="B57" i="32"/>
  <c r="B79" i="32" s="1"/>
  <c r="B65" i="32"/>
  <c r="B87" i="32" s="1"/>
  <c r="D52" i="32"/>
  <c r="D74" i="32" s="1"/>
  <c r="D54" i="32"/>
  <c r="D76" i="32" s="1"/>
  <c r="D56" i="32"/>
  <c r="D78" i="32" s="1"/>
  <c r="D58" i="32"/>
  <c r="D80" i="32" s="1"/>
  <c r="D60" i="32"/>
  <c r="D82" i="32" s="1"/>
  <c r="D62" i="32"/>
  <c r="D84" i="32" s="1"/>
  <c r="D64" i="32"/>
  <c r="D86" i="32" s="1"/>
  <c r="D66" i="32"/>
  <c r="D88" i="32" s="1"/>
  <c r="H51" i="32"/>
  <c r="H73" i="32" s="1"/>
  <c r="P51" i="32"/>
  <c r="P73" i="32" s="1"/>
  <c r="H52" i="32"/>
  <c r="H74" i="32" s="1"/>
  <c r="P52" i="32"/>
  <c r="P74" i="32" s="1"/>
  <c r="H53" i="32"/>
  <c r="H75" i="32" s="1"/>
  <c r="P53" i="32"/>
  <c r="P75" i="32" s="1"/>
  <c r="H54" i="32"/>
  <c r="H76" i="32" s="1"/>
  <c r="P54" i="32"/>
  <c r="P76" i="32" s="1"/>
  <c r="H55" i="32"/>
  <c r="H77" i="32" s="1"/>
  <c r="P55" i="32"/>
  <c r="P77" i="32" s="1"/>
  <c r="H56" i="32"/>
  <c r="H78" i="32" s="1"/>
  <c r="P56" i="32"/>
  <c r="P78" i="32" s="1"/>
  <c r="H57" i="32"/>
  <c r="H79" i="32" s="1"/>
  <c r="P57" i="32"/>
  <c r="P79" i="32" s="1"/>
  <c r="H58" i="32"/>
  <c r="H80" i="32" s="1"/>
  <c r="P58" i="32"/>
  <c r="P80" i="32" s="1"/>
  <c r="H59" i="32"/>
  <c r="H81" i="32" s="1"/>
  <c r="P59" i="32"/>
  <c r="P81" i="32" s="1"/>
  <c r="H60" i="32"/>
  <c r="H82" i="32" s="1"/>
  <c r="P60" i="32"/>
  <c r="P82" i="32" s="1"/>
  <c r="H61" i="32"/>
  <c r="H83" i="32" s="1"/>
  <c r="P61" i="32"/>
  <c r="P83" i="32" s="1"/>
  <c r="H62" i="32"/>
  <c r="H84" i="32" s="1"/>
  <c r="P62" i="32"/>
  <c r="P84" i="32" s="1"/>
  <c r="H63" i="32"/>
  <c r="H85" i="32" s="1"/>
  <c r="P63" i="32"/>
  <c r="P85" i="32" s="1"/>
  <c r="H64" i="32"/>
  <c r="H86" i="32" s="1"/>
  <c r="P64" i="32"/>
  <c r="P86" i="32" s="1"/>
  <c r="H65" i="32"/>
  <c r="H87" i="32" s="1"/>
  <c r="P65" i="32"/>
  <c r="P87" i="32" s="1"/>
  <c r="H66" i="32"/>
  <c r="H88" i="32" s="1"/>
  <c r="P66" i="32"/>
  <c r="P88" i="32" s="1"/>
  <c r="H67" i="32"/>
  <c r="H89" i="32" s="1"/>
  <c r="P67" i="32"/>
  <c r="P89" i="32" s="1"/>
  <c r="B94" i="32"/>
  <c r="B98" i="32"/>
  <c r="D98" i="32" s="1"/>
  <c r="E98" i="32" s="1"/>
  <c r="F9" i="29" s="1"/>
  <c r="Q9" i="10" s="1"/>
  <c r="T9" i="10" s="1"/>
  <c r="B102" i="32"/>
  <c r="D102" i="32" s="1"/>
  <c r="E102" i="32" s="1"/>
  <c r="F13" i="29" s="1"/>
  <c r="Q13" i="10" s="1"/>
  <c r="T13" i="10" s="1"/>
  <c r="B106" i="32"/>
  <c r="D106" i="32" s="1"/>
  <c r="E106" i="32" s="1"/>
  <c r="F17" i="29" s="1"/>
  <c r="Q17" i="10" s="1"/>
  <c r="B110" i="32"/>
  <c r="D110" i="32" s="1"/>
  <c r="E110" i="32" s="1"/>
  <c r="F22" i="29" s="1"/>
  <c r="Q22" i="10" s="1"/>
  <c r="S6" i="32"/>
  <c r="S28" i="32" s="1"/>
  <c r="P14" i="32"/>
  <c r="P36" i="32" s="1"/>
  <c r="B58" i="32"/>
  <c r="B80" i="32" s="1"/>
  <c r="B66" i="32"/>
  <c r="B88" i="32" s="1"/>
  <c r="E52" i="32"/>
  <c r="E74" i="32" s="1"/>
  <c r="E6" i="29" s="1"/>
  <c r="L6" i="10" s="1"/>
  <c r="E54" i="32"/>
  <c r="E76" i="32" s="1"/>
  <c r="E8" i="29" s="1"/>
  <c r="L8" i="10" s="1"/>
  <c r="O8" i="10" s="1"/>
  <c r="E56" i="32"/>
  <c r="E78" i="32" s="1"/>
  <c r="E10" i="29" s="1"/>
  <c r="L10" i="10" s="1"/>
  <c r="E58" i="32"/>
  <c r="E80" i="32" s="1"/>
  <c r="E12" i="29" s="1"/>
  <c r="L12" i="10" s="1"/>
  <c r="E60" i="32"/>
  <c r="E82" i="32" s="1"/>
  <c r="E14" i="29" s="1"/>
  <c r="L14" i="10" s="1"/>
  <c r="E62" i="32"/>
  <c r="E84" i="32" s="1"/>
  <c r="E16" i="29" s="1"/>
  <c r="L16" i="10" s="1"/>
  <c r="E64" i="32"/>
  <c r="E86" i="32" s="1"/>
  <c r="E18" i="29" s="1"/>
  <c r="L18" i="10" s="1"/>
  <c r="E66" i="32"/>
  <c r="E88" i="32" s="1"/>
  <c r="E20" i="29" s="1"/>
  <c r="L20" i="10" s="1"/>
  <c r="O20" i="10" s="1"/>
  <c r="I51" i="32"/>
  <c r="I73" i="32" s="1"/>
  <c r="Q51" i="32"/>
  <c r="Q73" i="32" s="1"/>
  <c r="I52" i="32"/>
  <c r="I74" i="32" s="1"/>
  <c r="Q52" i="32"/>
  <c r="Q74" i="32" s="1"/>
  <c r="I53" i="32"/>
  <c r="I75" i="32" s="1"/>
  <c r="Q53" i="32"/>
  <c r="Q75" i="32" s="1"/>
  <c r="I54" i="32"/>
  <c r="I76" i="32" s="1"/>
  <c r="Q54" i="32"/>
  <c r="Q76" i="32" s="1"/>
  <c r="I55" i="32"/>
  <c r="I77" i="32" s="1"/>
  <c r="Q55" i="32"/>
  <c r="Q77" i="32" s="1"/>
  <c r="I56" i="32"/>
  <c r="I78" i="32" s="1"/>
  <c r="Q56" i="32"/>
  <c r="Q78" i="32" s="1"/>
  <c r="I57" i="32"/>
  <c r="I79" i="32" s="1"/>
  <c r="Q57" i="32"/>
  <c r="Q79" i="32" s="1"/>
  <c r="I58" i="32"/>
  <c r="I80" i="32" s="1"/>
  <c r="Q58" i="32"/>
  <c r="Q80" i="32" s="1"/>
  <c r="I59" i="32"/>
  <c r="I81" i="32" s="1"/>
  <c r="Q59" i="32"/>
  <c r="Q81" i="32" s="1"/>
  <c r="I60" i="32"/>
  <c r="I82" i="32" s="1"/>
  <c r="Q60" i="32"/>
  <c r="Q82" i="32" s="1"/>
  <c r="I61" i="32"/>
  <c r="I83" i="32" s="1"/>
  <c r="Q61" i="32"/>
  <c r="Q83" i="32" s="1"/>
  <c r="I62" i="32"/>
  <c r="I84" i="32" s="1"/>
  <c r="Q62" i="32"/>
  <c r="Q84" i="32" s="1"/>
  <c r="I63" i="32"/>
  <c r="I85" i="32" s="1"/>
  <c r="Q63" i="32"/>
  <c r="Q85" i="32" s="1"/>
  <c r="I64" i="32"/>
  <c r="I86" i="32" s="1"/>
  <c r="Q64" i="32"/>
  <c r="Q86" i="32" s="1"/>
  <c r="I65" i="32"/>
  <c r="I87" i="32" s="1"/>
  <c r="Q65" i="32"/>
  <c r="Q87" i="32" s="1"/>
  <c r="I66" i="32"/>
  <c r="I88" i="32" s="1"/>
  <c r="Q66" i="32"/>
  <c r="Q88" i="32" s="1"/>
  <c r="I67" i="32"/>
  <c r="I89" i="32" s="1"/>
  <c r="Q67" i="32"/>
  <c r="Q89" i="32" s="1"/>
  <c r="B14" i="32"/>
  <c r="B36" i="32" s="1"/>
  <c r="C6" i="32"/>
  <c r="C28" i="32" s="1"/>
  <c r="H6" i="32"/>
  <c r="H28" i="32" s="1"/>
  <c r="Q14" i="32"/>
  <c r="Q36" i="32" s="1"/>
  <c r="B51" i="32"/>
  <c r="B73" i="32" s="1"/>
  <c r="B59" i="32"/>
  <c r="B81" i="32" s="1"/>
  <c r="B67" i="32"/>
  <c r="B89" i="32" s="1"/>
  <c r="F52" i="32"/>
  <c r="F74" i="32" s="1"/>
  <c r="F54" i="32"/>
  <c r="F76" i="32" s="1"/>
  <c r="F56" i="32"/>
  <c r="F78" i="32" s="1"/>
  <c r="F58" i="32"/>
  <c r="F80" i="32" s="1"/>
  <c r="F60" i="32"/>
  <c r="F82" i="32" s="1"/>
  <c r="F62" i="32"/>
  <c r="F84" i="32" s="1"/>
  <c r="F64" i="32"/>
  <c r="F86" i="32" s="1"/>
  <c r="F66" i="32"/>
  <c r="F88" i="32" s="1"/>
  <c r="J51" i="32"/>
  <c r="J73" i="32" s="1"/>
  <c r="R51" i="32"/>
  <c r="R73" i="32" s="1"/>
  <c r="J52" i="32"/>
  <c r="J74" i="32" s="1"/>
  <c r="R52" i="32"/>
  <c r="R74" i="32" s="1"/>
  <c r="J53" i="32"/>
  <c r="J75" i="32" s="1"/>
  <c r="R53" i="32"/>
  <c r="R75" i="32" s="1"/>
  <c r="J54" i="32"/>
  <c r="J76" i="32" s="1"/>
  <c r="R54" i="32"/>
  <c r="R76" i="32" s="1"/>
  <c r="J55" i="32"/>
  <c r="J77" i="32" s="1"/>
  <c r="R55" i="32"/>
  <c r="R77" i="32" s="1"/>
  <c r="J56" i="32"/>
  <c r="J78" i="32" s="1"/>
  <c r="R56" i="32"/>
  <c r="R78" i="32" s="1"/>
  <c r="J57" i="32"/>
  <c r="J79" i="32" s="1"/>
  <c r="R57" i="32"/>
  <c r="R79" i="32" s="1"/>
  <c r="J58" i="32"/>
  <c r="J80" i="32" s="1"/>
  <c r="R58" i="32"/>
  <c r="R80" i="32" s="1"/>
  <c r="J59" i="32"/>
  <c r="J81" i="32" s="1"/>
  <c r="R59" i="32"/>
  <c r="R81" i="32" s="1"/>
  <c r="J60" i="32"/>
  <c r="J82" i="32" s="1"/>
  <c r="R60" i="32"/>
  <c r="R82" i="32" s="1"/>
  <c r="J61" i="32"/>
  <c r="J83" i="32" s="1"/>
  <c r="R61" i="32"/>
  <c r="R83" i="32" s="1"/>
  <c r="J62" i="32"/>
  <c r="J84" i="32" s="1"/>
  <c r="R62" i="32"/>
  <c r="R84" i="32" s="1"/>
  <c r="J63" i="32"/>
  <c r="J85" i="32" s="1"/>
  <c r="R63" i="32"/>
  <c r="R85" i="32" s="1"/>
  <c r="J64" i="32"/>
  <c r="J86" i="32" s="1"/>
  <c r="R64" i="32"/>
  <c r="R86" i="32" s="1"/>
  <c r="J65" i="32"/>
  <c r="J87" i="32" s="1"/>
  <c r="R65" i="32"/>
  <c r="R87" i="32" s="1"/>
  <c r="J66" i="32"/>
  <c r="J88" i="32" s="1"/>
  <c r="R66" i="32"/>
  <c r="R88" i="32" s="1"/>
  <c r="J67" i="32"/>
  <c r="J89" i="32" s="1"/>
  <c r="R67" i="32"/>
  <c r="R89" i="32" s="1"/>
  <c r="B95" i="32"/>
  <c r="D95" i="32" s="1"/>
  <c r="E95" i="32" s="1"/>
  <c r="F6" i="29" s="1"/>
  <c r="Q6" i="10" s="1"/>
  <c r="B99" i="32"/>
  <c r="D99" i="32" s="1"/>
  <c r="E99" i="32" s="1"/>
  <c r="F10" i="29" s="1"/>
  <c r="Q10" i="10" s="1"/>
  <c r="T10" i="10" s="1"/>
  <c r="B103" i="32"/>
  <c r="D103" i="32" s="1"/>
  <c r="E103" i="32" s="1"/>
  <c r="F14" i="29" s="1"/>
  <c r="Q14" i="10" s="1"/>
  <c r="B107" i="32"/>
  <c r="D107" i="32" s="1"/>
  <c r="E107" i="32" s="1"/>
  <c r="F18" i="29" s="1"/>
  <c r="Q18" i="10" s="1"/>
  <c r="I6" i="32"/>
  <c r="I28" i="32" s="1"/>
  <c r="S14" i="32"/>
  <c r="S36" i="32" s="1"/>
  <c r="B52" i="32"/>
  <c r="B74" i="32" s="1"/>
  <c r="B60" i="32"/>
  <c r="B82" i="32" s="1"/>
  <c r="C51" i="32"/>
  <c r="C73" i="32" s="1"/>
  <c r="C53" i="32"/>
  <c r="C75" i="32" s="1"/>
  <c r="C55" i="32"/>
  <c r="C77" i="32" s="1"/>
  <c r="C57" i="32"/>
  <c r="C79" i="32" s="1"/>
  <c r="C59" i="32"/>
  <c r="C81" i="32" s="1"/>
  <c r="C61" i="32"/>
  <c r="C83" i="32" s="1"/>
  <c r="C63" i="32"/>
  <c r="C85" i="32" s="1"/>
  <c r="C65" i="32"/>
  <c r="C87" i="32" s="1"/>
  <c r="C67" i="32"/>
  <c r="C89" i="32" s="1"/>
  <c r="K51" i="32"/>
  <c r="K73" i="32" s="1"/>
  <c r="K52" i="32"/>
  <c r="K74" i="32" s="1"/>
  <c r="K53" i="32"/>
  <c r="K75" i="32" s="1"/>
  <c r="K54" i="32"/>
  <c r="K76" i="32" s="1"/>
  <c r="K55" i="32"/>
  <c r="K77" i="32" s="1"/>
  <c r="K56" i="32"/>
  <c r="K78" i="32" s="1"/>
  <c r="K57" i="32"/>
  <c r="K79" i="32" s="1"/>
  <c r="K58" i="32"/>
  <c r="K80" i="32" s="1"/>
  <c r="K59" i="32"/>
  <c r="K81" i="32" s="1"/>
  <c r="K60" i="32"/>
  <c r="K82" i="32" s="1"/>
  <c r="K61" i="32"/>
  <c r="K83" i="32" s="1"/>
  <c r="K62" i="32"/>
  <c r="K84" i="32" s="1"/>
  <c r="K63" i="32"/>
  <c r="K85" i="32" s="1"/>
  <c r="K64" i="32"/>
  <c r="K86" i="32" s="1"/>
  <c r="K65" i="32"/>
  <c r="K87" i="32" s="1"/>
  <c r="K66" i="32"/>
  <c r="K88" i="32" s="1"/>
  <c r="K67" i="32"/>
  <c r="K89" i="32" s="1"/>
  <c r="J19" i="32"/>
  <c r="J41" i="32" s="1"/>
  <c r="R19" i="32"/>
  <c r="R41" i="32" s="1"/>
  <c r="K19" i="32"/>
  <c r="K41" i="32" s="1"/>
  <c r="S19" i="32"/>
  <c r="S41" i="32" s="1"/>
  <c r="C19" i="32"/>
  <c r="C41" i="32" s="1"/>
  <c r="L19" i="32"/>
  <c r="L41" i="32" s="1"/>
  <c r="T19" i="32"/>
  <c r="T41" i="32" s="1"/>
  <c r="E19" i="32"/>
  <c r="E41" i="32" s="1"/>
  <c r="C22" i="29" s="1"/>
  <c r="J22" i="10" s="1"/>
  <c r="M19" i="32"/>
  <c r="M41" i="32" s="1"/>
  <c r="J18" i="32"/>
  <c r="J40" i="32" s="1"/>
  <c r="R18" i="32"/>
  <c r="R40" i="32" s="1"/>
  <c r="K18" i="32"/>
  <c r="K40" i="32" s="1"/>
  <c r="S18" i="32"/>
  <c r="S40" i="32" s="1"/>
  <c r="L18" i="32"/>
  <c r="L40" i="32" s="1"/>
  <c r="T18" i="32"/>
  <c r="T40" i="32" s="1"/>
  <c r="M18" i="32"/>
  <c r="M40" i="32" s="1"/>
  <c r="U18" i="32"/>
  <c r="U40" i="32" s="1"/>
  <c r="N18" i="32"/>
  <c r="N40" i="32" s="1"/>
  <c r="V18" i="32"/>
  <c r="V40" i="32" s="1"/>
  <c r="G18" i="32"/>
  <c r="G40" i="32" s="1"/>
  <c r="B17" i="32"/>
  <c r="B39" i="32" s="1"/>
  <c r="J17" i="32"/>
  <c r="J39" i="32" s="1"/>
  <c r="R17" i="32"/>
  <c r="R39" i="32" s="1"/>
  <c r="M17" i="32"/>
  <c r="M39" i="32" s="1"/>
  <c r="U17" i="32"/>
  <c r="U39" i="32" s="1"/>
  <c r="F17" i="32"/>
  <c r="F39" i="32" s="1"/>
  <c r="N17" i="32"/>
  <c r="N39" i="32" s="1"/>
  <c r="V17" i="32"/>
  <c r="V39" i="32" s="1"/>
  <c r="C17" i="32"/>
  <c r="C39" i="32" s="1"/>
  <c r="G17" i="32"/>
  <c r="G39" i="32" s="1"/>
  <c r="J16" i="32"/>
  <c r="J38" i="32" s="1"/>
  <c r="R16" i="32"/>
  <c r="R38" i="32" s="1"/>
  <c r="K16" i="32"/>
  <c r="K38" i="32" s="1"/>
  <c r="S16" i="32"/>
  <c r="S38" i="32" s="1"/>
  <c r="L16" i="32"/>
  <c r="L38" i="32" s="1"/>
  <c r="T16" i="32"/>
  <c r="T38" i="32" s="1"/>
  <c r="M16" i="32"/>
  <c r="M38" i="32" s="1"/>
  <c r="J15" i="32"/>
  <c r="J37" i="32" s="1"/>
  <c r="R15" i="32"/>
  <c r="R37" i="32" s="1"/>
  <c r="L15" i="32"/>
  <c r="L37" i="32" s="1"/>
  <c r="T15" i="32"/>
  <c r="T37" i="32" s="1"/>
  <c r="M15" i="32"/>
  <c r="M37" i="32" s="1"/>
  <c r="U15" i="32"/>
  <c r="U37" i="32" s="1"/>
  <c r="C15" i="32"/>
  <c r="C37" i="32" s="1"/>
  <c r="F15" i="32"/>
  <c r="F37" i="32" s="1"/>
  <c r="N15" i="32"/>
  <c r="N37" i="32" s="1"/>
  <c r="J14" i="32"/>
  <c r="J36" i="32" s="1"/>
  <c r="R14" i="32"/>
  <c r="R36" i="32" s="1"/>
  <c r="E14" i="32"/>
  <c r="E36" i="32" s="1"/>
  <c r="C16" i="29" s="1"/>
  <c r="J16" i="10" s="1"/>
  <c r="L14" i="32"/>
  <c r="L36" i="32" s="1"/>
  <c r="T14" i="32"/>
  <c r="T36" i="32" s="1"/>
  <c r="M14" i="32"/>
  <c r="M36" i="32" s="1"/>
  <c r="U14" i="32"/>
  <c r="U36" i="32" s="1"/>
  <c r="F14" i="32"/>
  <c r="F36" i="32" s="1"/>
  <c r="N14" i="32"/>
  <c r="N36" i="32" s="1"/>
  <c r="V14" i="32"/>
  <c r="V36" i="32" s="1"/>
  <c r="D14" i="32"/>
  <c r="D36" i="32" s="1"/>
  <c r="G14" i="32"/>
  <c r="G36" i="32" s="1"/>
  <c r="J13" i="32"/>
  <c r="J35" i="32" s="1"/>
  <c r="R13" i="32"/>
  <c r="R35" i="32" s="1"/>
  <c r="C13" i="32"/>
  <c r="C35" i="32" s="1"/>
  <c r="K13" i="32"/>
  <c r="K35" i="32" s="1"/>
  <c r="S13" i="32"/>
  <c r="S35" i="32" s="1"/>
  <c r="B13" i="32"/>
  <c r="B35" i="32" s="1"/>
  <c r="L13" i="32"/>
  <c r="L35" i="32" s="1"/>
  <c r="T13" i="32"/>
  <c r="T35" i="32" s="1"/>
  <c r="M13" i="32"/>
  <c r="M35" i="32" s="1"/>
  <c r="U13" i="32"/>
  <c r="U35" i="32" s="1"/>
  <c r="F13" i="32"/>
  <c r="F35" i="32" s="1"/>
  <c r="N13" i="32"/>
  <c r="N35" i="32" s="1"/>
  <c r="V13" i="32"/>
  <c r="V35" i="32" s="1"/>
  <c r="E13" i="32"/>
  <c r="E35" i="32" s="1"/>
  <c r="C15" i="29" s="1"/>
  <c r="J15" i="10" s="1"/>
  <c r="G13" i="32"/>
  <c r="G35" i="32" s="1"/>
  <c r="E12" i="32"/>
  <c r="E34" i="32" s="1"/>
  <c r="C14" i="29" s="1"/>
  <c r="J14" i="10" s="1"/>
  <c r="J12" i="32"/>
  <c r="J34" i="32" s="1"/>
  <c r="R12" i="32"/>
  <c r="R34" i="32" s="1"/>
  <c r="D12" i="32"/>
  <c r="D34" i="32" s="1"/>
  <c r="K12" i="32"/>
  <c r="K34" i="32" s="1"/>
  <c r="S12" i="32"/>
  <c r="S34" i="32" s="1"/>
  <c r="B12" i="32"/>
  <c r="B34" i="32" s="1"/>
  <c r="C12" i="32"/>
  <c r="C34" i="32" s="1"/>
  <c r="L12" i="32"/>
  <c r="L34" i="32" s="1"/>
  <c r="T12" i="32"/>
  <c r="T34" i="32" s="1"/>
  <c r="M12" i="32"/>
  <c r="M34" i="32" s="1"/>
  <c r="U12" i="32"/>
  <c r="U34" i="32" s="1"/>
  <c r="F12" i="32"/>
  <c r="F34" i="32" s="1"/>
  <c r="N12" i="32"/>
  <c r="N34" i="32" s="1"/>
  <c r="V12" i="32"/>
  <c r="V34" i="32" s="1"/>
  <c r="G12" i="32"/>
  <c r="G34" i="32" s="1"/>
  <c r="J11" i="32"/>
  <c r="J33" i="32" s="1"/>
  <c r="R11" i="32"/>
  <c r="R33" i="32" s="1"/>
  <c r="K11" i="32"/>
  <c r="K33" i="32" s="1"/>
  <c r="S11" i="32"/>
  <c r="S33" i="32" s="1"/>
  <c r="L11" i="32"/>
  <c r="L33" i="32" s="1"/>
  <c r="T11" i="32"/>
  <c r="T33" i="32" s="1"/>
  <c r="M11" i="32"/>
  <c r="M33" i="32" s="1"/>
  <c r="U11" i="32"/>
  <c r="U33" i="32" s="1"/>
  <c r="N11" i="32"/>
  <c r="N33" i="32" s="1"/>
  <c r="V11" i="32"/>
  <c r="V33" i="32" s="1"/>
  <c r="G11" i="32"/>
  <c r="G33" i="32" s="1"/>
  <c r="R10" i="32"/>
  <c r="R32" i="32" s="1"/>
  <c r="T10" i="32"/>
  <c r="T32" i="32" s="1"/>
  <c r="M10" i="32"/>
  <c r="M32" i="32" s="1"/>
  <c r="U10" i="32"/>
  <c r="U32" i="32" s="1"/>
  <c r="N10" i="32"/>
  <c r="N32" i="32" s="1"/>
  <c r="V10" i="32"/>
  <c r="V32" i="32" s="1"/>
  <c r="G10" i="32"/>
  <c r="G32" i="32" s="1"/>
  <c r="J9" i="32"/>
  <c r="J31" i="32" s="1"/>
  <c r="R9" i="32"/>
  <c r="R31" i="32" s="1"/>
  <c r="K9" i="32"/>
  <c r="K31" i="32" s="1"/>
  <c r="S9" i="32"/>
  <c r="S31" i="32" s="1"/>
  <c r="L9" i="32"/>
  <c r="L31" i="32" s="1"/>
  <c r="T9" i="32"/>
  <c r="T31" i="32" s="1"/>
  <c r="M9" i="32"/>
  <c r="M31" i="32" s="1"/>
  <c r="J8" i="32"/>
  <c r="J30" i="32" s="1"/>
  <c r="R8" i="32"/>
  <c r="R30" i="32" s="1"/>
  <c r="K8" i="32"/>
  <c r="K30" i="32" s="1"/>
  <c r="S8" i="32"/>
  <c r="S30" i="32" s="1"/>
  <c r="L8" i="32"/>
  <c r="L30" i="32" s="1"/>
  <c r="T8" i="32"/>
  <c r="T30" i="32" s="1"/>
  <c r="M8" i="32"/>
  <c r="M30" i="32" s="1"/>
  <c r="C7" i="32"/>
  <c r="C29" i="32" s="1"/>
  <c r="D7" i="32"/>
  <c r="D29" i="32" s="1"/>
  <c r="J7" i="32"/>
  <c r="J29" i="32" s="1"/>
  <c r="R7" i="32"/>
  <c r="R29" i="32" s="1"/>
  <c r="K7" i="32"/>
  <c r="K29" i="32" s="1"/>
  <c r="S7" i="32"/>
  <c r="S29" i="32" s="1"/>
  <c r="L7" i="32"/>
  <c r="L29" i="32" s="1"/>
  <c r="T7" i="32"/>
  <c r="T29" i="32" s="1"/>
  <c r="M7" i="32"/>
  <c r="M29" i="32" s="1"/>
  <c r="U7" i="32"/>
  <c r="U29" i="32" s="1"/>
  <c r="F7" i="32"/>
  <c r="F29" i="32" s="1"/>
  <c r="N7" i="32"/>
  <c r="N29" i="32" s="1"/>
  <c r="V7" i="32"/>
  <c r="V29" i="32" s="1"/>
  <c r="G7" i="32"/>
  <c r="G29" i="32" s="1"/>
  <c r="L6" i="32"/>
  <c r="L28" i="32" s="1"/>
  <c r="T6" i="32"/>
  <c r="T28" i="32" s="1"/>
  <c r="M6" i="32"/>
  <c r="M28" i="32" s="1"/>
  <c r="U6" i="32"/>
  <c r="U28" i="32" s="1"/>
  <c r="F6" i="32"/>
  <c r="F28" i="32" s="1"/>
  <c r="N6" i="32"/>
  <c r="N28" i="32" s="1"/>
  <c r="V6" i="32"/>
  <c r="V28" i="32" s="1"/>
  <c r="G6" i="32"/>
  <c r="G28" i="32" s="1"/>
  <c r="J5" i="32"/>
  <c r="J27" i="32" s="1"/>
  <c r="R5" i="32"/>
  <c r="R27" i="32" s="1"/>
  <c r="L5" i="32"/>
  <c r="L27" i="32" s="1"/>
  <c r="T5" i="32"/>
  <c r="T27" i="32" s="1"/>
  <c r="M5" i="32"/>
  <c r="M27" i="32" s="1"/>
  <c r="U5" i="32"/>
  <c r="U27" i="32" s="1"/>
  <c r="F5" i="32"/>
  <c r="F27" i="32" s="1"/>
  <c r="N5" i="32"/>
  <c r="N27" i="32" s="1"/>
  <c r="J4" i="32"/>
  <c r="J26" i="32" s="1"/>
  <c r="R4" i="32"/>
  <c r="R26" i="32" s="1"/>
  <c r="K4" i="32"/>
  <c r="K26" i="32" s="1"/>
  <c r="S4" i="32"/>
  <c r="S26" i="32" s="1"/>
  <c r="B4" i="32"/>
  <c r="B26" i="32" s="1"/>
  <c r="L4" i="32"/>
  <c r="L26" i="32" s="1"/>
  <c r="T4" i="32"/>
  <c r="T26" i="32" s="1"/>
  <c r="D4" i="32"/>
  <c r="D26" i="32" s="1"/>
  <c r="E4" i="32"/>
  <c r="E26" i="32" s="1"/>
  <c r="C6" i="29" s="1"/>
  <c r="J6" i="10" s="1"/>
  <c r="F4" i="32"/>
  <c r="F26" i="32" s="1"/>
  <c r="N4" i="32"/>
  <c r="N26" i="32" s="1"/>
  <c r="B3" i="32"/>
  <c r="B25" i="32" s="1"/>
  <c r="J3" i="32"/>
  <c r="J25" i="32" s="1"/>
  <c r="R3" i="32"/>
  <c r="R25" i="32" s="1"/>
  <c r="K3" i="32"/>
  <c r="K25" i="32" s="1"/>
  <c r="S3" i="32"/>
  <c r="S25" i="32" s="1"/>
  <c r="E3" i="32"/>
  <c r="M3" i="32"/>
  <c r="M25" i="32" s="1"/>
  <c r="U3" i="32"/>
  <c r="U25" i="32" s="1"/>
  <c r="F3" i="32"/>
  <c r="F25" i="32" s="1"/>
  <c r="N3" i="32"/>
  <c r="N25" i="32" s="1"/>
  <c r="C56" i="12"/>
  <c r="C57" i="12"/>
  <c r="C22" i="12"/>
  <c r="D37" i="12"/>
  <c r="E37" i="12"/>
  <c r="H37" i="12"/>
  <c r="C38" i="12"/>
  <c r="E40" i="12"/>
  <c r="D43" i="12"/>
  <c r="C46" i="12"/>
  <c r="E48" i="12"/>
  <c r="D51" i="12"/>
  <c r="H38" i="12"/>
  <c r="H42" i="12"/>
  <c r="H46" i="12"/>
  <c r="H50" i="12"/>
  <c r="D38" i="12"/>
  <c r="C41" i="12"/>
  <c r="E43" i="12"/>
  <c r="D46" i="12"/>
  <c r="C49" i="12"/>
  <c r="E51" i="12"/>
  <c r="I38" i="12"/>
  <c r="I42" i="12"/>
  <c r="I46" i="12"/>
  <c r="I50" i="12"/>
  <c r="E38" i="12"/>
  <c r="D41" i="12"/>
  <c r="C44" i="12"/>
  <c r="E46" i="12"/>
  <c r="D49" i="12"/>
  <c r="C52" i="12"/>
  <c r="H39" i="12"/>
  <c r="H43" i="12"/>
  <c r="H47" i="12"/>
  <c r="H51" i="12"/>
  <c r="C37" i="12"/>
  <c r="C39" i="12"/>
  <c r="E41" i="12"/>
  <c r="D44" i="12"/>
  <c r="C47" i="12"/>
  <c r="E49" i="12"/>
  <c r="D52" i="12"/>
  <c r="I39" i="12"/>
  <c r="I43" i="12"/>
  <c r="I47" i="12"/>
  <c r="I51" i="12"/>
  <c r="D39" i="12"/>
  <c r="C42" i="12"/>
  <c r="E44" i="12"/>
  <c r="D47" i="12"/>
  <c r="C50" i="12"/>
  <c r="E52" i="12"/>
  <c r="H40" i="12"/>
  <c r="H44" i="12"/>
  <c r="H48" i="12"/>
  <c r="H52" i="12"/>
  <c r="E39" i="12"/>
  <c r="D42" i="12"/>
  <c r="C45" i="12"/>
  <c r="E47" i="12"/>
  <c r="D50" i="12"/>
  <c r="C53" i="12"/>
  <c r="I40" i="12"/>
  <c r="I44" i="12"/>
  <c r="I48" i="12"/>
  <c r="I52" i="12"/>
  <c r="C40" i="12"/>
  <c r="E42" i="12"/>
  <c r="D45" i="12"/>
  <c r="C48" i="12"/>
  <c r="E50" i="12"/>
  <c r="D53" i="12"/>
  <c r="H41" i="12"/>
  <c r="H45" i="12"/>
  <c r="H49" i="12"/>
  <c r="H53" i="12"/>
  <c r="I37" i="12"/>
  <c r="D40" i="12"/>
  <c r="C43" i="12"/>
  <c r="E45" i="12"/>
  <c r="D48" i="12"/>
  <c r="C51" i="12"/>
  <c r="E53" i="12"/>
  <c r="I41" i="12"/>
  <c r="I45" i="12"/>
  <c r="I49" i="12"/>
  <c r="D30" i="12"/>
  <c r="C31" i="31" l="1"/>
  <c r="O18" i="10"/>
  <c r="O15" i="10"/>
  <c r="T20" i="10"/>
  <c r="T15" i="10"/>
  <c r="O17" i="10"/>
  <c r="O16" i="10"/>
  <c r="O12" i="10"/>
  <c r="O11" i="10"/>
  <c r="T12" i="10"/>
  <c r="O10" i="10"/>
  <c r="O6" i="10"/>
  <c r="T18" i="10"/>
  <c r="T14" i="10"/>
  <c r="O14" i="10"/>
  <c r="T6" i="10"/>
  <c r="T19" i="10"/>
  <c r="O5" i="10"/>
  <c r="T8" i="10"/>
  <c r="O19" i="10"/>
  <c r="T22" i="10"/>
  <c r="T17" i="10"/>
  <c r="O13" i="10"/>
  <c r="O22" i="10"/>
  <c r="F21" i="31"/>
  <c r="S21" i="10" s="1"/>
  <c r="E21" i="31"/>
  <c r="N21" i="10" s="1"/>
  <c r="F21" i="30"/>
  <c r="R21" i="10" s="1"/>
  <c r="E21" i="30"/>
  <c r="M21" i="10" s="1"/>
  <c r="D105" i="32"/>
  <c r="E105" i="32" s="1"/>
  <c r="F16" i="29" s="1"/>
  <c r="Q16" i="10" s="1"/>
  <c r="T16" i="10" s="1"/>
  <c r="D94" i="32"/>
  <c r="E94" i="32" s="1"/>
  <c r="F5" i="29" s="1"/>
  <c r="Q5" i="10" s="1"/>
  <c r="T5" i="10" s="1"/>
  <c r="E21" i="29"/>
  <c r="L21" i="10" s="1"/>
  <c r="E25" i="32"/>
  <c r="C5" i="29" s="1"/>
  <c r="C21" i="30"/>
  <c r="C21" i="31"/>
  <c r="A24" i="13"/>
  <c r="A23" i="13"/>
  <c r="A22" i="13"/>
  <c r="A21" i="13"/>
  <c r="A20" i="13"/>
  <c r="A19" i="13"/>
  <c r="A18" i="13"/>
  <c r="A17" i="13"/>
  <c r="A16" i="13"/>
  <c r="A15" i="13"/>
  <c r="A14" i="13"/>
  <c r="D13" i="12" s="1"/>
  <c r="D21" i="12" s="1"/>
  <c r="A13" i="13"/>
  <c r="A12" i="13"/>
  <c r="D12" i="12" s="1"/>
  <c r="D20" i="12" s="1"/>
  <c r="A11" i="13"/>
  <c r="D11" i="12" s="1"/>
  <c r="D19" i="12" s="1"/>
  <c r="A10" i="13"/>
  <c r="D10" i="12" s="1"/>
  <c r="D18" i="12" s="1"/>
  <c r="A9" i="13"/>
  <c r="D9" i="12" s="1"/>
  <c r="D17" i="12" s="1"/>
  <c r="A8" i="13"/>
  <c r="D8" i="12" s="1"/>
  <c r="D16" i="12" s="1"/>
  <c r="A7" i="13"/>
  <c r="D7" i="12" s="1"/>
  <c r="D15" i="12" s="1"/>
  <c r="H2" i="12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B26" i="10"/>
  <c r="D21" i="10"/>
  <c r="D140" i="6"/>
  <c r="E140" i="6" s="1"/>
  <c r="F140" i="6" s="1"/>
  <c r="G140" i="6" s="1"/>
  <c r="H140" i="6" s="1"/>
  <c r="I140" i="6" s="1"/>
  <c r="J140" i="6" s="1"/>
  <c r="K140" i="6" s="1"/>
  <c r="L140" i="6" s="1"/>
  <c r="C140" i="6"/>
  <c r="B140" i="6"/>
  <c r="B106" i="6"/>
  <c r="C106" i="6" s="1"/>
  <c r="D106" i="6" s="1"/>
  <c r="E106" i="6" s="1"/>
  <c r="F106" i="6" s="1"/>
  <c r="G106" i="6" s="1"/>
  <c r="H106" i="6" s="1"/>
  <c r="I106" i="6" s="1"/>
  <c r="J106" i="6" s="1"/>
  <c r="K106" i="6" s="1"/>
  <c r="L106" i="6" s="1"/>
  <c r="B76" i="6"/>
  <c r="C76" i="6" s="1"/>
  <c r="D76" i="6" s="1"/>
  <c r="E76" i="6" s="1"/>
  <c r="F76" i="6" s="1"/>
  <c r="G76" i="6" s="1"/>
  <c r="H76" i="6" s="1"/>
  <c r="I76" i="6" s="1"/>
  <c r="J76" i="6" s="1"/>
  <c r="K76" i="6" s="1"/>
  <c r="L76" i="6" s="1"/>
  <c r="B50" i="6"/>
  <c r="H22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C29" i="6"/>
  <c r="D29" i="6" s="1"/>
  <c r="E29" i="6" s="1"/>
  <c r="F29" i="6" s="1"/>
  <c r="G29" i="6" s="1"/>
  <c r="H29" i="6" s="1"/>
  <c r="I29" i="6" s="1"/>
  <c r="J29" i="6" s="1"/>
  <c r="K29" i="6" s="1"/>
  <c r="L29" i="6" s="1"/>
  <c r="F2" i="10"/>
  <c r="C50" i="6"/>
  <c r="D50" i="6" s="1"/>
  <c r="C2" i="6"/>
  <c r="D2" i="6"/>
  <c r="E2" i="6"/>
  <c r="G2" i="6" s="1"/>
  <c r="O21" i="10" l="1"/>
  <c r="C21" i="29"/>
  <c r="J21" i="10" s="1"/>
  <c r="J5" i="10"/>
  <c r="A46" i="6"/>
  <c r="A94" i="6"/>
  <c r="A68" i="6"/>
  <c r="F21" i="29"/>
  <c r="Q21" i="10" s="1"/>
  <c r="T21" i="10" s="1"/>
  <c r="C17" i="13"/>
  <c r="B17" i="13"/>
  <c r="B18" i="13"/>
  <c r="C18" i="13"/>
  <c r="C19" i="13"/>
  <c r="B19" i="13"/>
  <c r="C20" i="13"/>
  <c r="B20" i="13"/>
  <c r="C21" i="13"/>
  <c r="B21" i="13"/>
  <c r="B22" i="13"/>
  <c r="C22" i="13"/>
  <c r="C15" i="13"/>
  <c r="B15" i="13"/>
  <c r="C23" i="13"/>
  <c r="B23" i="13"/>
  <c r="C16" i="13"/>
  <c r="B16" i="13"/>
  <c r="A1" i="12"/>
  <c r="B1" i="13"/>
  <c r="F2" i="6"/>
  <c r="E50" i="6"/>
  <c r="H2" i="6"/>
  <c r="B30" i="13" l="1"/>
  <c r="C15" i="12" s="1"/>
  <c r="C12" i="13"/>
  <c r="E20" i="12" s="1"/>
  <c r="C8" i="13"/>
  <c r="E16" i="12" s="1"/>
  <c r="B27" i="13"/>
  <c r="C14" i="12" s="1"/>
  <c r="B12" i="13"/>
  <c r="E12" i="12" s="1"/>
  <c r="B8" i="13"/>
  <c r="E8" i="12" s="1"/>
  <c r="C11" i="13"/>
  <c r="E19" i="12" s="1"/>
  <c r="C7" i="13"/>
  <c r="E15" i="12" s="1"/>
  <c r="B39" i="13"/>
  <c r="C39" i="13" s="1"/>
  <c r="B11" i="13"/>
  <c r="E11" i="12" s="1"/>
  <c r="B7" i="13"/>
  <c r="E7" i="12" s="1"/>
  <c r="B38" i="13"/>
  <c r="C38" i="13" s="1"/>
  <c r="C14" i="13"/>
  <c r="E21" i="12" s="1"/>
  <c r="C10" i="13"/>
  <c r="E18" i="12" s="1"/>
  <c r="B3" i="13"/>
  <c r="C7" i="12" s="1"/>
  <c r="B57" i="13"/>
  <c r="C30" i="12" s="1"/>
  <c r="B37" i="13"/>
  <c r="C37" i="13" s="1"/>
  <c r="B14" i="13"/>
  <c r="E13" i="12" s="1"/>
  <c r="B10" i="13"/>
  <c r="E10" i="12" s="1"/>
  <c r="B36" i="13"/>
  <c r="E26" i="12" s="1"/>
  <c r="C13" i="13"/>
  <c r="C9" i="13"/>
  <c r="E17" i="12" s="1"/>
  <c r="B33" i="13"/>
  <c r="C26" i="12" s="1"/>
  <c r="B13" i="13"/>
  <c r="B9" i="13"/>
  <c r="E9" i="12" s="1"/>
  <c r="I2" i="6"/>
  <c r="K2" i="6"/>
  <c r="J2" i="6"/>
  <c r="F50" i="6"/>
  <c r="E33" i="12" l="1"/>
  <c r="E29" i="12"/>
  <c r="E32" i="12"/>
  <c r="E28" i="12"/>
  <c r="E27" i="12"/>
  <c r="E31" i="12"/>
  <c r="C36" i="13"/>
  <c r="E30" i="12" s="1"/>
  <c r="G50" i="6"/>
  <c r="N2" i="6"/>
  <c r="M2" i="6"/>
  <c r="L2" i="6"/>
  <c r="Q2" i="6" l="1"/>
  <c r="P2" i="6"/>
  <c r="O2" i="6"/>
  <c r="H50" i="6"/>
  <c r="S2" i="6" l="1"/>
  <c r="T2" i="6"/>
  <c r="R2" i="6"/>
  <c r="I50" i="6"/>
  <c r="W2" i="6" l="1"/>
  <c r="V2" i="6"/>
  <c r="U2" i="6"/>
  <c r="J50" i="6"/>
  <c r="K50" i="6" l="1"/>
  <c r="Y2" i="6"/>
  <c r="X2" i="6"/>
  <c r="Z2" i="6"/>
  <c r="AB2" i="6" l="1"/>
  <c r="AA2" i="6"/>
  <c r="AC2" i="6"/>
  <c r="L50" i="6"/>
  <c r="AE2" i="6" l="1"/>
  <c r="AD2" i="6"/>
  <c r="AF2" i="6"/>
  <c r="AG2" i="6" l="1"/>
  <c r="AH2" i="6"/>
  <c r="A64" i="6" l="1"/>
  <c r="A42" i="6"/>
  <c r="A120" i="6"/>
  <c r="A153" i="6"/>
  <c r="A90" i="6"/>
  <c r="A43" i="6"/>
  <c r="A121" i="6"/>
  <c r="A65" i="6"/>
  <c r="A154" i="6"/>
  <c r="A91" i="6"/>
  <c r="A36" i="6"/>
  <c r="A114" i="6"/>
  <c r="A147" i="6"/>
  <c r="A84" i="6"/>
  <c r="A58" i="6"/>
  <c r="A44" i="6"/>
  <c r="A122" i="6"/>
  <c r="A155" i="6"/>
  <c r="A92" i="6"/>
  <c r="A66" i="6"/>
  <c r="A35" i="6"/>
  <c r="A57" i="6"/>
  <c r="A113" i="6"/>
  <c r="A146" i="6"/>
  <c r="A83" i="6"/>
  <c r="A115" i="6"/>
  <c r="A37" i="6"/>
  <c r="A148" i="6"/>
  <c r="A85" i="6"/>
  <c r="A59" i="6"/>
  <c r="A45" i="6"/>
  <c r="A123" i="6"/>
  <c r="A156" i="6"/>
  <c r="A93" i="6"/>
  <c r="A67" i="6"/>
  <c r="A157" i="6"/>
  <c r="A150" i="6"/>
  <c r="A87" i="6"/>
  <c r="A117" i="6"/>
  <c r="A61" i="6"/>
  <c r="A39" i="6"/>
  <c r="A158" i="6"/>
  <c r="A124" i="6"/>
  <c r="A56" i="6"/>
  <c r="A34" i="6"/>
  <c r="A112" i="6"/>
  <c r="A145" i="6"/>
  <c r="A82" i="6"/>
  <c r="A108" i="6"/>
  <c r="A141" i="6"/>
  <c r="A78" i="6"/>
  <c r="A52" i="6"/>
  <c r="A30" i="6"/>
  <c r="A109" i="6"/>
  <c r="A142" i="6"/>
  <c r="A79" i="6"/>
  <c r="A53" i="6"/>
  <c r="A31" i="6"/>
  <c r="A143" i="6"/>
  <c r="A80" i="6"/>
  <c r="A54" i="6"/>
  <c r="A32" i="6"/>
  <c r="A110" i="6"/>
  <c r="A151" i="6"/>
  <c r="A88" i="6"/>
  <c r="A62" i="6"/>
  <c r="A40" i="6"/>
  <c r="A118" i="6"/>
  <c r="A116" i="6"/>
  <c r="A149" i="6"/>
  <c r="A86" i="6"/>
  <c r="A60" i="6"/>
  <c r="A38" i="6"/>
  <c r="A55" i="6"/>
  <c r="A33" i="6"/>
  <c r="A144" i="6"/>
  <c r="A111" i="6"/>
  <c r="A81" i="6"/>
  <c r="A152" i="6"/>
  <c r="A63" i="6"/>
  <c r="A89" i="6"/>
  <c r="A41" i="6"/>
  <c r="A119" i="6"/>
  <c r="H12" i="6"/>
  <c r="F12" i="6"/>
  <c r="AF12" i="6"/>
  <c r="N12" i="6"/>
  <c r="L12" i="6"/>
  <c r="E12" i="6"/>
  <c r="T12" i="6"/>
  <c r="K12" i="6"/>
  <c r="C12" i="6"/>
  <c r="U12" i="6"/>
  <c r="B12" i="6"/>
  <c r="AA12" i="6"/>
  <c r="R12" i="6"/>
  <c r="Z12" i="6"/>
  <c r="Q12" i="6"/>
  <c r="I12" i="6"/>
  <c r="W12" i="6"/>
  <c r="AD12" i="6"/>
  <c r="AG12" i="6"/>
  <c r="AC12" i="6"/>
  <c r="X12" i="6"/>
  <c r="O12" i="6"/>
  <c r="AF13" i="6"/>
  <c r="N13" i="6"/>
  <c r="L13" i="6"/>
  <c r="C13" i="6"/>
  <c r="T13" i="6"/>
  <c r="B13" i="6"/>
  <c r="W13" i="6"/>
  <c r="R13" i="6"/>
  <c r="AC13" i="6"/>
  <c r="H13" i="6"/>
  <c r="F13" i="6"/>
  <c r="E13" i="6"/>
  <c r="Q13" i="6"/>
  <c r="Z13" i="6"/>
  <c r="AG13" i="6"/>
  <c r="X13" i="6"/>
  <c r="K13" i="6"/>
  <c r="AD13" i="6"/>
  <c r="I13" i="6"/>
  <c r="AA13" i="6"/>
  <c r="O13" i="6"/>
  <c r="U13" i="6"/>
  <c r="C6" i="6"/>
  <c r="N6" i="6"/>
  <c r="B6" i="6"/>
  <c r="R6" i="6"/>
  <c r="L6" i="6"/>
  <c r="I6" i="6"/>
  <c r="Q6" i="6"/>
  <c r="O6" i="6"/>
  <c r="K6" i="6"/>
  <c r="H6" i="6"/>
  <c r="F6" i="6"/>
  <c r="E6" i="6"/>
  <c r="T6" i="6"/>
  <c r="AD6" i="6"/>
  <c r="AF6" i="6"/>
  <c r="AA6" i="6"/>
  <c r="X6" i="6"/>
  <c r="AC6" i="6"/>
  <c r="U6" i="6"/>
  <c r="AG6" i="6"/>
  <c r="Z6" i="6"/>
  <c r="W6" i="6"/>
  <c r="C14" i="6"/>
  <c r="B14" i="6"/>
  <c r="R14" i="6"/>
  <c r="F14" i="6"/>
  <c r="Q14" i="6"/>
  <c r="O14" i="6"/>
  <c r="E14" i="6"/>
  <c r="H14" i="6"/>
  <c r="AG14" i="6"/>
  <c r="Z14" i="6"/>
  <c r="W14" i="6"/>
  <c r="AD14" i="6"/>
  <c r="T14" i="6"/>
  <c r="K14" i="6"/>
  <c r="AF14" i="6"/>
  <c r="AA14" i="6"/>
  <c r="X14" i="6"/>
  <c r="I14" i="6"/>
  <c r="AC14" i="6"/>
  <c r="U14" i="6"/>
  <c r="N14" i="6"/>
  <c r="L14" i="6"/>
  <c r="Z11" i="6"/>
  <c r="R11" i="6"/>
  <c r="Q11" i="6"/>
  <c r="I11" i="6"/>
  <c r="K11" i="6"/>
  <c r="AF11" i="6"/>
  <c r="O11" i="6"/>
  <c r="H11" i="6"/>
  <c r="F11" i="6"/>
  <c r="B11" i="6"/>
  <c r="N11" i="6"/>
  <c r="L11" i="6"/>
  <c r="E11" i="6"/>
  <c r="C11" i="6"/>
  <c r="AC11" i="6"/>
  <c r="T11" i="6"/>
  <c r="U11" i="6"/>
  <c r="X11" i="6"/>
  <c r="AG11" i="6"/>
  <c r="W11" i="6"/>
  <c r="AA11" i="6"/>
  <c r="AD11" i="6"/>
  <c r="R7" i="6"/>
  <c r="L7" i="6"/>
  <c r="I7" i="6"/>
  <c r="B7" i="6"/>
  <c r="Q7" i="6"/>
  <c r="O7" i="6"/>
  <c r="K7" i="6"/>
  <c r="H7" i="6"/>
  <c r="N7" i="6"/>
  <c r="F7" i="6"/>
  <c r="U7" i="6"/>
  <c r="E7" i="6"/>
  <c r="T7" i="6"/>
  <c r="Z7" i="6"/>
  <c r="AG7" i="6"/>
  <c r="C7" i="6"/>
  <c r="AA7" i="6"/>
  <c r="X7" i="6"/>
  <c r="AC7" i="6"/>
  <c r="AF7" i="6"/>
  <c r="W7" i="6"/>
  <c r="AD7" i="6"/>
  <c r="U15" i="6"/>
  <c r="R15" i="6"/>
  <c r="B15" i="6"/>
  <c r="T15" i="6"/>
  <c r="Q15" i="6"/>
  <c r="Z15" i="6"/>
  <c r="F15" i="6"/>
  <c r="AA15" i="6"/>
  <c r="E15" i="6"/>
  <c r="N15" i="6"/>
  <c r="AG15" i="6"/>
  <c r="K15" i="6"/>
  <c r="C15" i="6"/>
  <c r="I15" i="6"/>
  <c r="O15" i="6"/>
  <c r="L15" i="6"/>
  <c r="X15" i="6"/>
  <c r="AC15" i="6"/>
  <c r="AF15" i="6"/>
  <c r="AD15" i="6"/>
  <c r="W15" i="6"/>
  <c r="H15" i="6"/>
  <c r="AA4" i="6"/>
  <c r="N4" i="6"/>
  <c r="F4" i="6"/>
  <c r="AF4" i="6"/>
  <c r="Z4" i="6"/>
  <c r="E4" i="6"/>
  <c r="C4" i="6"/>
  <c r="B4" i="6"/>
  <c r="U4" i="6"/>
  <c r="R4" i="6"/>
  <c r="L4" i="6"/>
  <c r="I4" i="6"/>
  <c r="T4" i="6"/>
  <c r="Q4" i="6"/>
  <c r="O4" i="6"/>
  <c r="K4" i="6"/>
  <c r="H4" i="6"/>
  <c r="AD4" i="6"/>
  <c r="AG4" i="6"/>
  <c r="AC4" i="6"/>
  <c r="X4" i="6"/>
  <c r="W4" i="6"/>
  <c r="N8" i="6"/>
  <c r="F8" i="6"/>
  <c r="AD8" i="6"/>
  <c r="U8" i="6"/>
  <c r="E8" i="6"/>
  <c r="AG8" i="6"/>
  <c r="R8" i="6"/>
  <c r="L8" i="6"/>
  <c r="I8" i="6"/>
  <c r="C8" i="6"/>
  <c r="Q8" i="6"/>
  <c r="O8" i="6"/>
  <c r="K8" i="6"/>
  <c r="H8" i="6"/>
  <c r="B8" i="6"/>
  <c r="AA8" i="6"/>
  <c r="AC8" i="6"/>
  <c r="X8" i="6"/>
  <c r="Z8" i="6"/>
  <c r="AF8" i="6"/>
  <c r="T8" i="6"/>
  <c r="W8" i="6"/>
  <c r="F16" i="6"/>
  <c r="E16" i="6"/>
  <c r="AA16" i="6"/>
  <c r="I16" i="6"/>
  <c r="AG16" i="6"/>
  <c r="U16" i="6"/>
  <c r="R16" i="6"/>
  <c r="K16" i="6"/>
  <c r="C16" i="6"/>
  <c r="Q16" i="6"/>
  <c r="B16" i="6"/>
  <c r="N16" i="6"/>
  <c r="AD16" i="6"/>
  <c r="L16" i="6"/>
  <c r="O16" i="6"/>
  <c r="T16" i="6"/>
  <c r="AF16" i="6"/>
  <c r="W16" i="6"/>
  <c r="H16" i="6"/>
  <c r="AC16" i="6"/>
  <c r="X16" i="6"/>
  <c r="Z16" i="6"/>
  <c r="R19" i="6"/>
  <c r="Q19" i="6"/>
  <c r="O19" i="6"/>
  <c r="AF19" i="6"/>
  <c r="T19" i="6"/>
  <c r="N19" i="6"/>
  <c r="F19" i="6"/>
  <c r="AC19" i="6"/>
  <c r="K19" i="6"/>
  <c r="E19" i="6"/>
  <c r="C19" i="6"/>
  <c r="Z19" i="6"/>
  <c r="B19" i="6"/>
  <c r="I19" i="6"/>
  <c r="AA19" i="6"/>
  <c r="X19" i="6"/>
  <c r="U19" i="6"/>
  <c r="L19" i="6"/>
  <c r="AG19" i="6"/>
  <c r="W19" i="6"/>
  <c r="H19" i="6"/>
  <c r="AD19" i="6"/>
  <c r="AF5" i="6"/>
  <c r="C5" i="6"/>
  <c r="R5" i="6"/>
  <c r="I5" i="6"/>
  <c r="AC5" i="6"/>
  <c r="B5" i="6"/>
  <c r="L5" i="6"/>
  <c r="W5" i="6"/>
  <c r="N5" i="6"/>
  <c r="F5" i="6"/>
  <c r="Z5" i="6"/>
  <c r="E5" i="6"/>
  <c r="O5" i="6"/>
  <c r="T5" i="6"/>
  <c r="K5" i="6"/>
  <c r="H5" i="6"/>
  <c r="Q5" i="6"/>
  <c r="AD5" i="6"/>
  <c r="AA5" i="6"/>
  <c r="U5" i="6"/>
  <c r="AG5" i="6"/>
  <c r="X5" i="6"/>
  <c r="U9" i="6"/>
  <c r="AA9" i="6"/>
  <c r="N9" i="6"/>
  <c r="F9" i="6"/>
  <c r="B9" i="6"/>
  <c r="E9" i="6"/>
  <c r="R9" i="6"/>
  <c r="L9" i="6"/>
  <c r="Q9" i="6"/>
  <c r="C9" i="6"/>
  <c r="AG9" i="6"/>
  <c r="H9" i="6"/>
  <c r="AC9" i="6"/>
  <c r="I9" i="6"/>
  <c r="Z9" i="6"/>
  <c r="W9" i="6"/>
  <c r="O9" i="6"/>
  <c r="K9" i="6"/>
  <c r="AD9" i="6"/>
  <c r="T9" i="6"/>
  <c r="X9" i="6"/>
  <c r="AF9" i="6"/>
  <c r="R17" i="6"/>
  <c r="AA17" i="6"/>
  <c r="H17" i="6"/>
  <c r="F17" i="6"/>
  <c r="B17" i="6"/>
  <c r="E17" i="6"/>
  <c r="L17" i="6"/>
  <c r="U17" i="6"/>
  <c r="Q17" i="6"/>
  <c r="C17" i="6"/>
  <c r="AG17" i="6"/>
  <c r="AF17" i="6"/>
  <c r="X17" i="6"/>
  <c r="K17" i="6"/>
  <c r="Z17" i="6"/>
  <c r="AC17" i="6"/>
  <c r="N17" i="6"/>
  <c r="I17" i="6"/>
  <c r="W17" i="6"/>
  <c r="O17" i="6"/>
  <c r="T17" i="6"/>
  <c r="AD17" i="6"/>
  <c r="U20" i="6"/>
  <c r="N20" i="6"/>
  <c r="I20" i="6"/>
  <c r="F20" i="6"/>
  <c r="AA20" i="6"/>
  <c r="AF20" i="6"/>
  <c r="T20" i="6"/>
  <c r="L20" i="6"/>
  <c r="E20" i="6"/>
  <c r="K20" i="6"/>
  <c r="C20" i="6"/>
  <c r="B20" i="6"/>
  <c r="R20" i="6"/>
  <c r="Q20" i="6"/>
  <c r="Z20" i="6"/>
  <c r="H20" i="6"/>
  <c r="O20" i="6"/>
  <c r="W20" i="6"/>
  <c r="AC20" i="6"/>
  <c r="X20" i="6"/>
  <c r="AG20" i="6"/>
  <c r="AD20" i="6"/>
  <c r="AD10" i="6"/>
  <c r="H10" i="6"/>
  <c r="F10" i="6"/>
  <c r="C10" i="6"/>
  <c r="AA10" i="6"/>
  <c r="Z10" i="6"/>
  <c r="R10" i="6"/>
  <c r="O10" i="6"/>
  <c r="AG10" i="6"/>
  <c r="Q10" i="6"/>
  <c r="I10" i="6"/>
  <c r="AF10" i="6"/>
  <c r="U10" i="6"/>
  <c r="T10" i="6"/>
  <c r="E10" i="6"/>
  <c r="B10" i="6"/>
  <c r="X10" i="6"/>
  <c r="N10" i="6"/>
  <c r="W10" i="6"/>
  <c r="K10" i="6"/>
  <c r="L10" i="6"/>
  <c r="AC10" i="6"/>
  <c r="Z18" i="6"/>
  <c r="H18" i="6"/>
  <c r="AD18" i="6"/>
  <c r="R18" i="6"/>
  <c r="C18" i="6"/>
  <c r="AG18" i="6"/>
  <c r="X18" i="6"/>
  <c r="U18" i="6"/>
  <c r="Q18" i="6"/>
  <c r="O18" i="6"/>
  <c r="T18" i="6"/>
  <c r="AA18" i="6"/>
  <c r="AF18" i="6"/>
  <c r="F18" i="6"/>
  <c r="B18" i="6"/>
  <c r="E18" i="6"/>
  <c r="W18" i="6"/>
  <c r="N18" i="6"/>
  <c r="L18" i="6"/>
  <c r="K18" i="6"/>
  <c r="AC18" i="6"/>
  <c r="I18" i="6"/>
  <c r="E124" i="6" l="1"/>
  <c r="L124" i="6"/>
  <c r="D124" i="6"/>
  <c r="K124" i="6"/>
  <c r="C124" i="6"/>
  <c r="J124" i="6"/>
  <c r="B124" i="6"/>
  <c r="I124" i="6"/>
  <c r="G124" i="6"/>
  <c r="H124" i="6"/>
  <c r="F124" i="6"/>
  <c r="B59" i="6"/>
  <c r="C59" i="6"/>
  <c r="D59" i="6"/>
  <c r="E59" i="6"/>
  <c r="C12" i="10" s="1"/>
  <c r="K12" i="10" s="1"/>
  <c r="F59" i="6"/>
  <c r="G59" i="6"/>
  <c r="H59" i="6"/>
  <c r="I59" i="6"/>
  <c r="J59" i="6"/>
  <c r="K59" i="6"/>
  <c r="L59" i="6"/>
  <c r="B57" i="6"/>
  <c r="C57" i="6"/>
  <c r="D57" i="6"/>
  <c r="E57" i="6"/>
  <c r="F57" i="6"/>
  <c r="G57" i="6"/>
  <c r="H57" i="6"/>
  <c r="I57" i="6"/>
  <c r="J57" i="6"/>
  <c r="K57" i="6"/>
  <c r="L57" i="6"/>
  <c r="C54" i="6"/>
  <c r="D54" i="6"/>
  <c r="B54" i="6"/>
  <c r="E54" i="6"/>
  <c r="F54" i="6"/>
  <c r="G54" i="6"/>
  <c r="H54" i="6"/>
  <c r="I54" i="6"/>
  <c r="J54" i="6"/>
  <c r="K54" i="6"/>
  <c r="L54" i="6"/>
  <c r="B61" i="6"/>
  <c r="C61" i="6"/>
  <c r="D61" i="6"/>
  <c r="E61" i="6"/>
  <c r="C14" i="10" s="1"/>
  <c r="K14" i="10" s="1"/>
  <c r="F61" i="6"/>
  <c r="G61" i="6"/>
  <c r="H61" i="6"/>
  <c r="I61" i="6"/>
  <c r="J61" i="6"/>
  <c r="K61" i="6"/>
  <c r="L61" i="6"/>
  <c r="B66" i="6"/>
  <c r="D66" i="6"/>
  <c r="C66" i="6"/>
  <c r="E66" i="6"/>
  <c r="C19" i="10" s="1"/>
  <c r="K19" i="10" s="1"/>
  <c r="F66" i="6"/>
  <c r="G66" i="6"/>
  <c r="H66" i="6"/>
  <c r="I66" i="6"/>
  <c r="J66" i="6"/>
  <c r="K66" i="6"/>
  <c r="L66" i="6"/>
  <c r="B60" i="6"/>
  <c r="D60" i="6"/>
  <c r="C60" i="6"/>
  <c r="E60" i="6"/>
  <c r="C13" i="10" s="1"/>
  <c r="K13" i="10" s="1"/>
  <c r="F60" i="6"/>
  <c r="G60" i="6"/>
  <c r="H60" i="6"/>
  <c r="I60" i="6"/>
  <c r="J60" i="6"/>
  <c r="K60" i="6"/>
  <c r="L60" i="6"/>
  <c r="B52" i="6"/>
  <c r="D52" i="6"/>
  <c r="C52" i="6"/>
  <c r="E52" i="6"/>
  <c r="F52" i="6"/>
  <c r="G52" i="6"/>
  <c r="H52" i="6"/>
  <c r="I52" i="6"/>
  <c r="J52" i="6"/>
  <c r="K52" i="6"/>
  <c r="L52" i="6"/>
  <c r="B56" i="6"/>
  <c r="D56" i="6"/>
  <c r="C56" i="6"/>
  <c r="E56" i="6"/>
  <c r="F56" i="6"/>
  <c r="G56" i="6"/>
  <c r="H56" i="6"/>
  <c r="I56" i="6"/>
  <c r="J56" i="6"/>
  <c r="K56" i="6"/>
  <c r="L56" i="6"/>
  <c r="B67" i="6"/>
  <c r="D67" i="6"/>
  <c r="C67" i="6"/>
  <c r="E67" i="6"/>
  <c r="F67" i="6"/>
  <c r="G67" i="6"/>
  <c r="H67" i="6"/>
  <c r="I67" i="6"/>
  <c r="J67" i="6"/>
  <c r="K67" i="6"/>
  <c r="L67" i="6"/>
  <c r="B53" i="6"/>
  <c r="D53" i="6"/>
  <c r="C53" i="6"/>
  <c r="E53" i="6"/>
  <c r="C6" i="10" s="1"/>
  <c r="K6" i="10" s="1"/>
  <c r="F53" i="6"/>
  <c r="G53" i="6"/>
  <c r="H53" i="6"/>
  <c r="I53" i="6"/>
  <c r="J53" i="6"/>
  <c r="K53" i="6"/>
  <c r="L53" i="6"/>
  <c r="B65" i="6"/>
  <c r="D65" i="6"/>
  <c r="C65" i="6"/>
  <c r="E65" i="6"/>
  <c r="F65" i="6"/>
  <c r="G65" i="6"/>
  <c r="H65" i="6"/>
  <c r="I65" i="6"/>
  <c r="J65" i="6"/>
  <c r="K65" i="6"/>
  <c r="L65" i="6"/>
  <c r="B63" i="6"/>
  <c r="D63" i="6"/>
  <c r="C63" i="6"/>
  <c r="E63" i="6"/>
  <c r="F63" i="6"/>
  <c r="G63" i="6"/>
  <c r="H63" i="6"/>
  <c r="I63" i="6"/>
  <c r="J63" i="6"/>
  <c r="K63" i="6"/>
  <c r="L63" i="6"/>
  <c r="B68" i="6"/>
  <c r="D68" i="6"/>
  <c r="C68" i="6"/>
  <c r="E68" i="6"/>
  <c r="C22" i="10" s="1"/>
  <c r="K22" i="10" s="1"/>
  <c r="F68" i="6"/>
  <c r="G68" i="6"/>
  <c r="H68" i="6"/>
  <c r="I68" i="6"/>
  <c r="J68" i="6"/>
  <c r="K68" i="6"/>
  <c r="L68" i="6"/>
  <c r="B58" i="6"/>
  <c r="D58" i="6"/>
  <c r="C58" i="6"/>
  <c r="E58" i="6"/>
  <c r="F58" i="6"/>
  <c r="G58" i="6"/>
  <c r="H58" i="6"/>
  <c r="I58" i="6"/>
  <c r="J58" i="6"/>
  <c r="K58" i="6"/>
  <c r="L58" i="6"/>
  <c r="B55" i="6"/>
  <c r="C55" i="6"/>
  <c r="D55" i="6"/>
  <c r="E55" i="6"/>
  <c r="F55" i="6"/>
  <c r="G55" i="6"/>
  <c r="H55" i="6"/>
  <c r="I55" i="6"/>
  <c r="J55" i="6"/>
  <c r="K55" i="6"/>
  <c r="L55" i="6"/>
  <c r="C62" i="6"/>
  <c r="D62" i="6"/>
  <c r="B62" i="6"/>
  <c r="E62" i="6"/>
  <c r="F62" i="6"/>
  <c r="G62" i="6"/>
  <c r="H62" i="6"/>
  <c r="I62" i="6"/>
  <c r="J62" i="6"/>
  <c r="K62" i="6"/>
  <c r="L62" i="6"/>
  <c r="E22" i="10"/>
  <c r="P22" i="10" s="1"/>
  <c r="B64" i="6"/>
  <c r="D64" i="6"/>
  <c r="C64" i="6"/>
  <c r="E64" i="6"/>
  <c r="F64" i="6"/>
  <c r="G64" i="6"/>
  <c r="H64" i="6"/>
  <c r="I64" i="6"/>
  <c r="J64" i="6"/>
  <c r="K64" i="6"/>
  <c r="L64" i="6"/>
  <c r="E94" i="6"/>
  <c r="F94" i="6"/>
  <c r="L94" i="6"/>
  <c r="D94" i="6"/>
  <c r="K94" i="6"/>
  <c r="C94" i="6"/>
  <c r="J94" i="6"/>
  <c r="B94" i="6"/>
  <c r="I94" i="6"/>
  <c r="H94" i="6"/>
  <c r="G94" i="6"/>
  <c r="E88" i="6"/>
  <c r="C88" i="6"/>
  <c r="L88" i="6"/>
  <c r="B88" i="6"/>
  <c r="D88" i="6"/>
  <c r="K88" i="6"/>
  <c r="J88" i="6"/>
  <c r="I88" i="6"/>
  <c r="H88" i="6"/>
  <c r="F88" i="6"/>
  <c r="G88" i="6"/>
  <c r="E87" i="6"/>
  <c r="D87" i="6"/>
  <c r="L87" i="6"/>
  <c r="C87" i="6"/>
  <c r="K87" i="6"/>
  <c r="B87" i="6"/>
  <c r="J87" i="6"/>
  <c r="I87" i="6"/>
  <c r="H87" i="6"/>
  <c r="G87" i="6"/>
  <c r="F87" i="6"/>
  <c r="E84" i="6"/>
  <c r="L84" i="6"/>
  <c r="K84" i="6"/>
  <c r="J84" i="6"/>
  <c r="D84" i="6"/>
  <c r="I84" i="6"/>
  <c r="C84" i="6"/>
  <c r="H84" i="6"/>
  <c r="B84" i="6"/>
  <c r="F84" i="6"/>
  <c r="G84" i="6"/>
  <c r="E91" i="6"/>
  <c r="L91" i="6"/>
  <c r="F91" i="6"/>
  <c r="K91" i="6"/>
  <c r="J91" i="6"/>
  <c r="I91" i="6"/>
  <c r="D91" i="6"/>
  <c r="H91" i="6"/>
  <c r="C91" i="6"/>
  <c r="G91" i="6"/>
  <c r="B91" i="6"/>
  <c r="E90" i="6"/>
  <c r="L90" i="6"/>
  <c r="K90" i="6"/>
  <c r="J90" i="6"/>
  <c r="I90" i="6"/>
  <c r="F90" i="6"/>
  <c r="B90" i="6"/>
  <c r="H90" i="6"/>
  <c r="D90" i="6"/>
  <c r="G90" i="6"/>
  <c r="C90" i="6"/>
  <c r="E89" i="6"/>
  <c r="B89" i="6"/>
  <c r="F89" i="6"/>
  <c r="C89" i="6"/>
  <c r="L89" i="6"/>
  <c r="K89" i="6"/>
  <c r="J89" i="6"/>
  <c r="I89" i="6"/>
  <c r="H89" i="6"/>
  <c r="G89" i="6"/>
  <c r="D89" i="6"/>
  <c r="E79" i="6"/>
  <c r="D79" i="6"/>
  <c r="L79" i="6"/>
  <c r="C79" i="6"/>
  <c r="K79" i="6"/>
  <c r="B79" i="6"/>
  <c r="J79" i="6"/>
  <c r="I79" i="6"/>
  <c r="F79" i="6"/>
  <c r="H79" i="6"/>
  <c r="G79" i="6"/>
  <c r="E80" i="6"/>
  <c r="C80" i="6"/>
  <c r="F80" i="6"/>
  <c r="L80" i="6"/>
  <c r="B80" i="6"/>
  <c r="K80" i="6"/>
  <c r="J80" i="6"/>
  <c r="I80" i="6"/>
  <c r="H80" i="6"/>
  <c r="G80" i="6"/>
  <c r="D80" i="6"/>
  <c r="E86" i="6"/>
  <c r="L86" i="6"/>
  <c r="D86" i="6"/>
  <c r="F86" i="6"/>
  <c r="K86" i="6"/>
  <c r="C86" i="6"/>
  <c r="J86" i="6"/>
  <c r="B86" i="6"/>
  <c r="I86" i="6"/>
  <c r="H86" i="6"/>
  <c r="G86" i="6"/>
  <c r="E92" i="6"/>
  <c r="L92" i="6"/>
  <c r="K92" i="6"/>
  <c r="J92" i="6"/>
  <c r="D92" i="6"/>
  <c r="I92" i="6"/>
  <c r="C92" i="6"/>
  <c r="H92" i="6"/>
  <c r="B92" i="6"/>
  <c r="G92" i="6"/>
  <c r="F92" i="6"/>
  <c r="E93" i="6"/>
  <c r="L93" i="6"/>
  <c r="K93" i="6"/>
  <c r="D93" i="6"/>
  <c r="J93" i="6"/>
  <c r="C93" i="6"/>
  <c r="I93" i="6"/>
  <c r="B93" i="6"/>
  <c r="H93" i="6"/>
  <c r="F93" i="6"/>
  <c r="G93" i="6"/>
  <c r="E81" i="6"/>
  <c r="B81" i="6"/>
  <c r="L81" i="6"/>
  <c r="K81" i="6"/>
  <c r="J81" i="6"/>
  <c r="I81" i="6"/>
  <c r="H81" i="6"/>
  <c r="C81" i="6"/>
  <c r="G81" i="6"/>
  <c r="D81" i="6"/>
  <c r="F81" i="6"/>
  <c r="E85" i="6"/>
  <c r="L85" i="6"/>
  <c r="K85" i="6"/>
  <c r="D85" i="6"/>
  <c r="J85" i="6"/>
  <c r="C85" i="6"/>
  <c r="I85" i="6"/>
  <c r="B85" i="6"/>
  <c r="F85" i="6"/>
  <c r="H85" i="6"/>
  <c r="G85" i="6"/>
  <c r="E83" i="6"/>
  <c r="F83" i="6"/>
  <c r="L83" i="6"/>
  <c r="K83" i="6"/>
  <c r="J83" i="6"/>
  <c r="I83" i="6"/>
  <c r="D83" i="6"/>
  <c r="H83" i="6"/>
  <c r="C83" i="6"/>
  <c r="G83" i="6"/>
  <c r="B83" i="6"/>
  <c r="E82" i="6"/>
  <c r="L82" i="6"/>
  <c r="F82" i="6"/>
  <c r="K82" i="6"/>
  <c r="J82" i="6"/>
  <c r="I82" i="6"/>
  <c r="H82" i="6"/>
  <c r="D82" i="6"/>
  <c r="G82" i="6"/>
  <c r="C82" i="6"/>
  <c r="B82" i="6"/>
  <c r="E78" i="6"/>
  <c r="L78" i="6"/>
  <c r="D78" i="6"/>
  <c r="K78" i="6"/>
  <c r="C78" i="6"/>
  <c r="J78" i="6"/>
  <c r="B78" i="6"/>
  <c r="I78" i="6"/>
  <c r="H78" i="6"/>
  <c r="F78" i="6"/>
  <c r="G78" i="6"/>
  <c r="D8" i="6"/>
  <c r="B34" i="6" s="1"/>
  <c r="D12" i="6"/>
  <c r="D9" i="6"/>
  <c r="D19" i="6"/>
  <c r="D5" i="6"/>
  <c r="B31" i="6" s="1"/>
  <c r="D11" i="6"/>
  <c r="D16" i="6"/>
  <c r="D14" i="6"/>
  <c r="D6" i="6"/>
  <c r="D13" i="6"/>
  <c r="D18" i="6"/>
  <c r="D20" i="6"/>
  <c r="B46" i="6" s="1"/>
  <c r="D17" i="6"/>
  <c r="D10" i="6"/>
  <c r="D4" i="6"/>
  <c r="D7" i="6"/>
  <c r="D15" i="6"/>
  <c r="AU2" i="2"/>
  <c r="AU3" i="2"/>
  <c r="AU4" i="2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BF2" i="2"/>
  <c r="BF3" i="2"/>
  <c r="BF4" i="2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D2" i="2"/>
  <c r="BD3" i="2"/>
  <c r="BD4" i="2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E2" i="2"/>
  <c r="BE3" i="2"/>
  <c r="BE4" i="2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C2" i="2"/>
  <c r="BC3" i="2"/>
  <c r="BC4" i="2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B2" i="2"/>
  <c r="BB3" i="2"/>
  <c r="BB4" i="2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AX2" i="2"/>
  <c r="AX3" i="2"/>
  <c r="AX4" i="2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W20" i="2"/>
  <c r="AW19" i="2"/>
  <c r="AW18" i="2"/>
  <c r="AW17" i="2"/>
  <c r="AW16" i="2"/>
  <c r="AW15" i="2"/>
  <c r="AW14" i="2"/>
  <c r="AW13" i="2"/>
  <c r="AW12" i="2"/>
  <c r="AW11" i="2"/>
  <c r="AW10" i="2"/>
  <c r="AW9" i="2"/>
  <c r="AW8" i="2"/>
  <c r="AW7" i="2"/>
  <c r="AW6" i="2"/>
  <c r="AW5" i="2"/>
  <c r="AW4" i="2"/>
  <c r="AW3" i="2"/>
  <c r="AW2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AV8" i="2"/>
  <c r="AV7" i="2"/>
  <c r="AV6" i="2"/>
  <c r="AV5" i="2"/>
  <c r="AV4" i="2"/>
  <c r="AV3" i="2"/>
  <c r="AV2" i="2"/>
  <c r="BL17" i="2" l="1"/>
  <c r="BM17" i="2" s="1"/>
  <c r="BN17" i="2" s="1"/>
  <c r="BO17" i="2" s="1"/>
  <c r="BP17" i="2" s="1"/>
  <c r="BQ17" i="2" s="1"/>
  <c r="BR17" i="2" s="1"/>
  <c r="BS17" i="2" s="1"/>
  <c r="BT17" i="2" s="1"/>
  <c r="BU17" i="2" s="1"/>
  <c r="BV17" i="2" s="1"/>
  <c r="BW17" i="2" s="1"/>
  <c r="BX17" i="2" s="1"/>
  <c r="BY17" i="2" s="1"/>
  <c r="BZ17" i="2" s="1"/>
  <c r="CA17" i="2" s="1"/>
  <c r="CB17" i="2" s="1"/>
  <c r="CC17" i="2" s="1"/>
  <c r="CD17" i="2" s="1"/>
  <c r="CE17" i="2" s="1"/>
  <c r="CF17" i="2" s="1"/>
  <c r="BL9" i="2"/>
  <c r="BM9" i="2" s="1"/>
  <c r="BN9" i="2" s="1"/>
  <c r="BO9" i="2" s="1"/>
  <c r="BP9" i="2" s="1"/>
  <c r="BQ9" i="2" s="1"/>
  <c r="BR9" i="2" s="1"/>
  <c r="BS9" i="2" s="1"/>
  <c r="BT9" i="2" s="1"/>
  <c r="BU9" i="2" s="1"/>
  <c r="BV9" i="2" s="1"/>
  <c r="BW9" i="2" s="1"/>
  <c r="BX9" i="2" s="1"/>
  <c r="BY9" i="2" s="1"/>
  <c r="BZ9" i="2" s="1"/>
  <c r="CA9" i="2" s="1"/>
  <c r="CB9" i="2" s="1"/>
  <c r="CC9" i="2" s="1"/>
  <c r="CD9" i="2" s="1"/>
  <c r="CE9" i="2" s="1"/>
  <c r="CF9" i="2" s="1"/>
  <c r="BL19" i="2"/>
  <c r="BM19" i="2" s="1"/>
  <c r="BN19" i="2" s="1"/>
  <c r="BO19" i="2" s="1"/>
  <c r="BP19" i="2" s="1"/>
  <c r="BQ19" i="2" s="1"/>
  <c r="BR19" i="2" s="1"/>
  <c r="BS19" i="2" s="1"/>
  <c r="BT19" i="2" s="1"/>
  <c r="BU19" i="2" s="1"/>
  <c r="BV19" i="2" s="1"/>
  <c r="BW19" i="2" s="1"/>
  <c r="BX19" i="2" s="1"/>
  <c r="BY19" i="2" s="1"/>
  <c r="BZ19" i="2" s="1"/>
  <c r="CA19" i="2" s="1"/>
  <c r="CB19" i="2" s="1"/>
  <c r="CC19" i="2" s="1"/>
  <c r="CD19" i="2" s="1"/>
  <c r="CE19" i="2" s="1"/>
  <c r="CF19" i="2" s="1"/>
  <c r="BL11" i="2"/>
  <c r="BM11" i="2" s="1"/>
  <c r="BN11" i="2" s="1"/>
  <c r="BO11" i="2" s="1"/>
  <c r="BP11" i="2" s="1"/>
  <c r="BQ11" i="2" s="1"/>
  <c r="BR11" i="2" s="1"/>
  <c r="BS11" i="2" s="1"/>
  <c r="BT11" i="2" s="1"/>
  <c r="BU11" i="2" s="1"/>
  <c r="BV11" i="2" s="1"/>
  <c r="BW11" i="2" s="1"/>
  <c r="BX11" i="2" s="1"/>
  <c r="BY11" i="2" s="1"/>
  <c r="BZ11" i="2" s="1"/>
  <c r="CA11" i="2" s="1"/>
  <c r="CB11" i="2" s="1"/>
  <c r="CC11" i="2" s="1"/>
  <c r="CD11" i="2" s="1"/>
  <c r="CE11" i="2" s="1"/>
  <c r="CF11" i="2" s="1"/>
  <c r="BL3" i="2"/>
  <c r="BM3" i="2" s="1"/>
  <c r="BN3" i="2" s="1"/>
  <c r="BO3" i="2" s="1"/>
  <c r="BP3" i="2" s="1"/>
  <c r="BQ3" i="2" s="1"/>
  <c r="BR3" i="2" s="1"/>
  <c r="BS3" i="2" s="1"/>
  <c r="BT3" i="2" s="1"/>
  <c r="BU3" i="2" s="1"/>
  <c r="BV3" i="2" s="1"/>
  <c r="BW3" i="2" s="1"/>
  <c r="BX3" i="2" s="1"/>
  <c r="BY3" i="2" s="1"/>
  <c r="BZ3" i="2" s="1"/>
  <c r="CA3" i="2" s="1"/>
  <c r="CB3" i="2" s="1"/>
  <c r="CC3" i="2" s="1"/>
  <c r="CD3" i="2" s="1"/>
  <c r="CE3" i="2" s="1"/>
  <c r="CF3" i="2" s="1"/>
  <c r="BL18" i="2"/>
  <c r="BM18" i="2" s="1"/>
  <c r="BN18" i="2" s="1"/>
  <c r="BO18" i="2" s="1"/>
  <c r="BP18" i="2" s="1"/>
  <c r="BQ18" i="2" s="1"/>
  <c r="BR18" i="2" s="1"/>
  <c r="BS18" i="2" s="1"/>
  <c r="BT18" i="2" s="1"/>
  <c r="BU18" i="2" s="1"/>
  <c r="BV18" i="2" s="1"/>
  <c r="BW18" i="2" s="1"/>
  <c r="BX18" i="2" s="1"/>
  <c r="BY18" i="2" s="1"/>
  <c r="BZ18" i="2" s="1"/>
  <c r="CA18" i="2" s="1"/>
  <c r="CB18" i="2" s="1"/>
  <c r="CC18" i="2" s="1"/>
  <c r="CD18" i="2" s="1"/>
  <c r="CE18" i="2" s="1"/>
  <c r="CF18" i="2" s="1"/>
  <c r="BL10" i="2"/>
  <c r="BM10" i="2" s="1"/>
  <c r="BN10" i="2" s="1"/>
  <c r="BO10" i="2" s="1"/>
  <c r="BP10" i="2" s="1"/>
  <c r="BQ10" i="2" s="1"/>
  <c r="BR10" i="2" s="1"/>
  <c r="BS10" i="2" s="1"/>
  <c r="BT10" i="2" s="1"/>
  <c r="BU10" i="2" s="1"/>
  <c r="BV10" i="2" s="1"/>
  <c r="BW10" i="2" s="1"/>
  <c r="BX10" i="2" s="1"/>
  <c r="BY10" i="2" s="1"/>
  <c r="BZ10" i="2" s="1"/>
  <c r="CA10" i="2" s="1"/>
  <c r="CB10" i="2" s="1"/>
  <c r="CC10" i="2" s="1"/>
  <c r="CD10" i="2" s="1"/>
  <c r="CE10" i="2" s="1"/>
  <c r="CF10" i="2" s="1"/>
  <c r="BL2" i="2"/>
  <c r="BM2" i="2" s="1"/>
  <c r="BN2" i="2" s="1"/>
  <c r="BO2" i="2" s="1"/>
  <c r="BP2" i="2" s="1"/>
  <c r="BQ2" i="2" s="1"/>
  <c r="BR2" i="2" s="1"/>
  <c r="BS2" i="2" s="1"/>
  <c r="BT2" i="2" s="1"/>
  <c r="BU2" i="2" s="1"/>
  <c r="BV2" i="2" s="1"/>
  <c r="BW2" i="2" s="1"/>
  <c r="BX2" i="2" s="1"/>
  <c r="BY2" i="2" s="1"/>
  <c r="BZ2" i="2" s="1"/>
  <c r="CA2" i="2" s="1"/>
  <c r="CB2" i="2" s="1"/>
  <c r="CC2" i="2" s="1"/>
  <c r="CD2" i="2" s="1"/>
  <c r="CE2" i="2" s="1"/>
  <c r="CF2" i="2" s="1"/>
  <c r="BL16" i="2"/>
  <c r="BM16" i="2" s="1"/>
  <c r="BN16" i="2" s="1"/>
  <c r="BO16" i="2" s="1"/>
  <c r="BP16" i="2" s="1"/>
  <c r="BQ16" i="2" s="1"/>
  <c r="BR16" i="2" s="1"/>
  <c r="BS16" i="2" s="1"/>
  <c r="BT16" i="2" s="1"/>
  <c r="BU16" i="2" s="1"/>
  <c r="BV16" i="2" s="1"/>
  <c r="BW16" i="2" s="1"/>
  <c r="BX16" i="2" s="1"/>
  <c r="BY16" i="2" s="1"/>
  <c r="BZ16" i="2" s="1"/>
  <c r="CA16" i="2" s="1"/>
  <c r="CB16" i="2" s="1"/>
  <c r="CC16" i="2" s="1"/>
  <c r="CD16" i="2" s="1"/>
  <c r="CE16" i="2" s="1"/>
  <c r="CF16" i="2" s="1"/>
  <c r="BL8" i="2"/>
  <c r="BM8" i="2" s="1"/>
  <c r="BN8" i="2" s="1"/>
  <c r="BO8" i="2" s="1"/>
  <c r="BP8" i="2" s="1"/>
  <c r="BQ8" i="2" s="1"/>
  <c r="BR8" i="2" s="1"/>
  <c r="BS8" i="2" s="1"/>
  <c r="BT8" i="2" s="1"/>
  <c r="BU8" i="2" s="1"/>
  <c r="BV8" i="2" s="1"/>
  <c r="BW8" i="2" s="1"/>
  <c r="BX8" i="2" s="1"/>
  <c r="BY8" i="2" s="1"/>
  <c r="BZ8" i="2" s="1"/>
  <c r="CA8" i="2" s="1"/>
  <c r="CB8" i="2" s="1"/>
  <c r="CC8" i="2" s="1"/>
  <c r="CD8" i="2" s="1"/>
  <c r="CE8" i="2" s="1"/>
  <c r="CF8" i="2" s="1"/>
  <c r="BL15" i="2"/>
  <c r="BM15" i="2" s="1"/>
  <c r="BN15" i="2" s="1"/>
  <c r="BO15" i="2" s="1"/>
  <c r="BP15" i="2" s="1"/>
  <c r="BQ15" i="2" s="1"/>
  <c r="BR15" i="2" s="1"/>
  <c r="BS15" i="2" s="1"/>
  <c r="BT15" i="2" s="1"/>
  <c r="BU15" i="2" s="1"/>
  <c r="BV15" i="2" s="1"/>
  <c r="BW15" i="2" s="1"/>
  <c r="BX15" i="2" s="1"/>
  <c r="BY15" i="2" s="1"/>
  <c r="BZ15" i="2" s="1"/>
  <c r="CA15" i="2" s="1"/>
  <c r="CB15" i="2" s="1"/>
  <c r="CC15" i="2" s="1"/>
  <c r="CD15" i="2" s="1"/>
  <c r="CE15" i="2" s="1"/>
  <c r="CF15" i="2" s="1"/>
  <c r="BL7" i="2"/>
  <c r="BM7" i="2" s="1"/>
  <c r="BN7" i="2" s="1"/>
  <c r="BO7" i="2" s="1"/>
  <c r="BP7" i="2" s="1"/>
  <c r="BQ7" i="2" s="1"/>
  <c r="BR7" i="2" s="1"/>
  <c r="BS7" i="2" s="1"/>
  <c r="BT7" i="2" s="1"/>
  <c r="BU7" i="2" s="1"/>
  <c r="BV7" i="2" s="1"/>
  <c r="BW7" i="2" s="1"/>
  <c r="BX7" i="2" s="1"/>
  <c r="BY7" i="2" s="1"/>
  <c r="BZ7" i="2" s="1"/>
  <c r="CA7" i="2" s="1"/>
  <c r="CB7" i="2" s="1"/>
  <c r="CC7" i="2" s="1"/>
  <c r="CD7" i="2" s="1"/>
  <c r="CE7" i="2" s="1"/>
  <c r="CF7" i="2" s="1"/>
  <c r="BL20" i="2"/>
  <c r="BM20" i="2" s="1"/>
  <c r="BN20" i="2" s="1"/>
  <c r="BO20" i="2" s="1"/>
  <c r="BP20" i="2" s="1"/>
  <c r="BQ20" i="2" s="1"/>
  <c r="BR20" i="2" s="1"/>
  <c r="BS20" i="2" s="1"/>
  <c r="BT20" i="2" s="1"/>
  <c r="BU20" i="2" s="1"/>
  <c r="BV20" i="2" s="1"/>
  <c r="BW20" i="2" s="1"/>
  <c r="BX20" i="2" s="1"/>
  <c r="BY20" i="2" s="1"/>
  <c r="BZ20" i="2" s="1"/>
  <c r="CA20" i="2" s="1"/>
  <c r="CB20" i="2" s="1"/>
  <c r="CC20" i="2" s="1"/>
  <c r="CD20" i="2" s="1"/>
  <c r="CE20" i="2" s="1"/>
  <c r="CF20" i="2" s="1"/>
  <c r="BL12" i="2"/>
  <c r="BM12" i="2" s="1"/>
  <c r="BN12" i="2" s="1"/>
  <c r="BO12" i="2" s="1"/>
  <c r="BP12" i="2" s="1"/>
  <c r="BQ12" i="2" s="1"/>
  <c r="BR12" i="2" s="1"/>
  <c r="BS12" i="2" s="1"/>
  <c r="BT12" i="2" s="1"/>
  <c r="BU12" i="2" s="1"/>
  <c r="BV12" i="2" s="1"/>
  <c r="BW12" i="2" s="1"/>
  <c r="BX12" i="2" s="1"/>
  <c r="BY12" i="2" s="1"/>
  <c r="BZ12" i="2" s="1"/>
  <c r="CA12" i="2" s="1"/>
  <c r="CB12" i="2" s="1"/>
  <c r="CC12" i="2" s="1"/>
  <c r="CD12" i="2" s="1"/>
  <c r="CE12" i="2" s="1"/>
  <c r="CF12" i="2" s="1"/>
  <c r="BL4" i="2"/>
  <c r="BM4" i="2" s="1"/>
  <c r="BN4" i="2" s="1"/>
  <c r="BO4" i="2" s="1"/>
  <c r="BP4" i="2" s="1"/>
  <c r="BQ4" i="2" s="1"/>
  <c r="BR4" i="2" s="1"/>
  <c r="BS4" i="2" s="1"/>
  <c r="BT4" i="2" s="1"/>
  <c r="BU4" i="2" s="1"/>
  <c r="BV4" i="2" s="1"/>
  <c r="BW4" i="2" s="1"/>
  <c r="BX4" i="2" s="1"/>
  <c r="BY4" i="2" s="1"/>
  <c r="BZ4" i="2" s="1"/>
  <c r="CA4" i="2" s="1"/>
  <c r="CB4" i="2" s="1"/>
  <c r="CC4" i="2" s="1"/>
  <c r="CD4" i="2" s="1"/>
  <c r="CE4" i="2" s="1"/>
  <c r="CF4" i="2" s="1"/>
  <c r="BL14" i="2"/>
  <c r="BM14" i="2" s="1"/>
  <c r="BN14" i="2" s="1"/>
  <c r="BO14" i="2" s="1"/>
  <c r="BP14" i="2" s="1"/>
  <c r="BQ14" i="2" s="1"/>
  <c r="BR14" i="2" s="1"/>
  <c r="BS14" i="2" s="1"/>
  <c r="BT14" i="2" s="1"/>
  <c r="BU14" i="2" s="1"/>
  <c r="BV14" i="2" s="1"/>
  <c r="BW14" i="2" s="1"/>
  <c r="BX14" i="2" s="1"/>
  <c r="BY14" i="2" s="1"/>
  <c r="BZ14" i="2" s="1"/>
  <c r="CA14" i="2" s="1"/>
  <c r="CB14" i="2" s="1"/>
  <c r="CC14" i="2" s="1"/>
  <c r="CD14" i="2" s="1"/>
  <c r="CE14" i="2" s="1"/>
  <c r="CF14" i="2" s="1"/>
  <c r="BL6" i="2"/>
  <c r="BM6" i="2" s="1"/>
  <c r="BN6" i="2" s="1"/>
  <c r="BO6" i="2" s="1"/>
  <c r="BP6" i="2" s="1"/>
  <c r="BQ6" i="2" s="1"/>
  <c r="BR6" i="2" s="1"/>
  <c r="BS6" i="2" s="1"/>
  <c r="BT6" i="2" s="1"/>
  <c r="BU6" i="2" s="1"/>
  <c r="BV6" i="2" s="1"/>
  <c r="BW6" i="2" s="1"/>
  <c r="BX6" i="2" s="1"/>
  <c r="BY6" i="2" s="1"/>
  <c r="BZ6" i="2" s="1"/>
  <c r="CA6" i="2" s="1"/>
  <c r="CB6" i="2" s="1"/>
  <c r="CC6" i="2" s="1"/>
  <c r="CD6" i="2" s="1"/>
  <c r="CE6" i="2" s="1"/>
  <c r="CF6" i="2" s="1"/>
  <c r="BL13" i="2"/>
  <c r="BM13" i="2" s="1"/>
  <c r="BN13" i="2" s="1"/>
  <c r="BO13" i="2" s="1"/>
  <c r="BP13" i="2" s="1"/>
  <c r="BQ13" i="2" s="1"/>
  <c r="BR13" i="2" s="1"/>
  <c r="BS13" i="2" s="1"/>
  <c r="BT13" i="2" s="1"/>
  <c r="BU13" i="2" s="1"/>
  <c r="BV13" i="2" s="1"/>
  <c r="BW13" i="2" s="1"/>
  <c r="BX13" i="2" s="1"/>
  <c r="BY13" i="2" s="1"/>
  <c r="BZ13" i="2" s="1"/>
  <c r="CA13" i="2" s="1"/>
  <c r="CB13" i="2" s="1"/>
  <c r="CC13" i="2" s="1"/>
  <c r="CD13" i="2" s="1"/>
  <c r="CE13" i="2" s="1"/>
  <c r="CF13" i="2" s="1"/>
  <c r="BL5" i="2"/>
  <c r="BM5" i="2" s="1"/>
  <c r="BN5" i="2" s="1"/>
  <c r="BO5" i="2" s="1"/>
  <c r="BP5" i="2" s="1"/>
  <c r="BQ5" i="2" s="1"/>
  <c r="BR5" i="2" s="1"/>
  <c r="BS5" i="2" s="1"/>
  <c r="BT5" i="2" s="1"/>
  <c r="BU5" i="2" s="1"/>
  <c r="BV5" i="2" s="1"/>
  <c r="BW5" i="2" s="1"/>
  <c r="BX5" i="2" s="1"/>
  <c r="BY5" i="2" s="1"/>
  <c r="BZ5" i="2" s="1"/>
  <c r="CA5" i="2" s="1"/>
  <c r="CB5" i="2" s="1"/>
  <c r="CC5" i="2" s="1"/>
  <c r="CD5" i="2" s="1"/>
  <c r="CE5" i="2" s="1"/>
  <c r="CF5" i="2" s="1"/>
  <c r="C10" i="10"/>
  <c r="K10" i="10" s="1"/>
  <c r="C20" i="10"/>
  <c r="K20" i="10" s="1"/>
  <c r="C17" i="10"/>
  <c r="K17" i="10" s="1"/>
  <c r="C16" i="10"/>
  <c r="K16" i="10" s="1"/>
  <c r="C15" i="10"/>
  <c r="K15" i="10" s="1"/>
  <c r="C5" i="10"/>
  <c r="K5" i="10" s="1"/>
  <c r="C9" i="10"/>
  <c r="K9" i="10" s="1"/>
  <c r="C8" i="10"/>
  <c r="K8" i="10" s="1"/>
  <c r="C11" i="10"/>
  <c r="K11" i="10" s="1"/>
  <c r="C7" i="10"/>
  <c r="K7" i="10" s="1"/>
  <c r="C18" i="10"/>
  <c r="K18" i="10" s="1"/>
  <c r="G20" i="6"/>
  <c r="J20" i="6" s="1"/>
  <c r="G8" i="6"/>
  <c r="C34" i="6" s="1"/>
  <c r="G17" i="6"/>
  <c r="B43" i="6"/>
  <c r="G16" i="6"/>
  <c r="B42" i="6"/>
  <c r="G11" i="6"/>
  <c r="B37" i="6"/>
  <c r="G5" i="6"/>
  <c r="G18" i="6"/>
  <c r="B44" i="6"/>
  <c r="G19" i="6"/>
  <c r="B45" i="6"/>
  <c r="G10" i="6"/>
  <c r="B36" i="6"/>
  <c r="G15" i="6"/>
  <c r="B41" i="6"/>
  <c r="G13" i="6"/>
  <c r="B39" i="6"/>
  <c r="G9" i="6"/>
  <c r="B35" i="6"/>
  <c r="G7" i="6"/>
  <c r="B33" i="6"/>
  <c r="G6" i="6"/>
  <c r="B32" i="6"/>
  <c r="G12" i="6"/>
  <c r="B38" i="6"/>
  <c r="G4" i="6"/>
  <c r="B30" i="6"/>
  <c r="G14" i="6"/>
  <c r="B40" i="6"/>
  <c r="F122" i="6"/>
  <c r="F155" i="6" s="1"/>
  <c r="G122" i="6"/>
  <c r="G155" i="6" s="1"/>
  <c r="E122" i="6"/>
  <c r="E155" i="6" s="1"/>
  <c r="L122" i="6"/>
  <c r="L155" i="6" s="1"/>
  <c r="D122" i="6"/>
  <c r="D155" i="6" s="1"/>
  <c r="B122" i="6"/>
  <c r="B155" i="6" s="1"/>
  <c r="K122" i="6"/>
  <c r="K155" i="6" s="1"/>
  <c r="C122" i="6"/>
  <c r="C155" i="6" s="1"/>
  <c r="J122" i="6"/>
  <c r="J155" i="6" s="1"/>
  <c r="I122" i="6"/>
  <c r="I155" i="6" s="1"/>
  <c r="H122" i="6"/>
  <c r="H155" i="6" s="1"/>
  <c r="J112" i="6"/>
  <c r="J145" i="6" s="1"/>
  <c r="C112" i="6"/>
  <c r="C145" i="6" s="1"/>
  <c r="I112" i="6"/>
  <c r="I145" i="6" s="1"/>
  <c r="K112" i="6"/>
  <c r="K145" i="6" s="1"/>
  <c r="H112" i="6"/>
  <c r="H145" i="6" s="1"/>
  <c r="G112" i="6"/>
  <c r="G145" i="6" s="1"/>
  <c r="F112" i="6"/>
  <c r="F145" i="6" s="1"/>
  <c r="B112" i="6"/>
  <c r="B145" i="6" s="1"/>
  <c r="E112" i="6"/>
  <c r="E145" i="6" s="1"/>
  <c r="L112" i="6"/>
  <c r="L145" i="6" s="1"/>
  <c r="D112" i="6"/>
  <c r="D145" i="6" s="1"/>
  <c r="L119" i="6"/>
  <c r="L152" i="6" s="1"/>
  <c r="D119" i="6"/>
  <c r="D152" i="6" s="1"/>
  <c r="K119" i="6"/>
  <c r="K152" i="6" s="1"/>
  <c r="C119" i="6"/>
  <c r="C152" i="6" s="1"/>
  <c r="E119" i="6"/>
  <c r="E152" i="6" s="1"/>
  <c r="J119" i="6"/>
  <c r="J152" i="6" s="1"/>
  <c r="I119" i="6"/>
  <c r="I152" i="6" s="1"/>
  <c r="H119" i="6"/>
  <c r="H152" i="6" s="1"/>
  <c r="G119" i="6"/>
  <c r="G152" i="6" s="1"/>
  <c r="B119" i="6"/>
  <c r="B152" i="6" s="1"/>
  <c r="F119" i="6"/>
  <c r="F152" i="6" s="1"/>
  <c r="J108" i="6"/>
  <c r="J141" i="6" s="1"/>
  <c r="B108" i="6"/>
  <c r="B141" i="6" s="1"/>
  <c r="I108" i="6"/>
  <c r="I141" i="6" s="1"/>
  <c r="H108" i="6"/>
  <c r="H141" i="6" s="1"/>
  <c r="G108" i="6"/>
  <c r="G141" i="6" s="1"/>
  <c r="F108" i="6"/>
  <c r="F141" i="6" s="1"/>
  <c r="E108" i="6"/>
  <c r="E141" i="6" s="1"/>
  <c r="K108" i="6"/>
  <c r="K141" i="6" s="1"/>
  <c r="L108" i="6"/>
  <c r="L141" i="6" s="1"/>
  <c r="D108" i="6"/>
  <c r="D141" i="6" s="1"/>
  <c r="C108" i="6"/>
  <c r="C141" i="6" s="1"/>
  <c r="H113" i="6"/>
  <c r="H146" i="6" s="1"/>
  <c r="G113" i="6"/>
  <c r="G146" i="6" s="1"/>
  <c r="F113" i="6"/>
  <c r="F146" i="6" s="1"/>
  <c r="E113" i="6"/>
  <c r="E146" i="6" s="1"/>
  <c r="B113" i="6"/>
  <c r="B146" i="6" s="1"/>
  <c r="L113" i="6"/>
  <c r="L146" i="6" s="1"/>
  <c r="D113" i="6"/>
  <c r="D146" i="6" s="1"/>
  <c r="K113" i="6"/>
  <c r="K146" i="6" s="1"/>
  <c r="C113" i="6"/>
  <c r="C146" i="6" s="1"/>
  <c r="J113" i="6"/>
  <c r="J146" i="6" s="1"/>
  <c r="I113" i="6"/>
  <c r="I146" i="6" s="1"/>
  <c r="F110" i="6"/>
  <c r="F143" i="6" s="1"/>
  <c r="E110" i="6"/>
  <c r="E143" i="6" s="1"/>
  <c r="L110" i="6"/>
  <c r="L143" i="6" s="1"/>
  <c r="D110" i="6"/>
  <c r="D143" i="6" s="1"/>
  <c r="K110" i="6"/>
  <c r="K143" i="6" s="1"/>
  <c r="C110" i="6"/>
  <c r="C143" i="6" s="1"/>
  <c r="J110" i="6"/>
  <c r="J143" i="6" s="1"/>
  <c r="G110" i="6"/>
  <c r="G143" i="6" s="1"/>
  <c r="I110" i="6"/>
  <c r="I143" i="6" s="1"/>
  <c r="H110" i="6"/>
  <c r="H143" i="6" s="1"/>
  <c r="B110" i="6"/>
  <c r="B143" i="6" s="1"/>
  <c r="J116" i="6"/>
  <c r="J149" i="6" s="1"/>
  <c r="B116" i="6"/>
  <c r="B149" i="6" s="1"/>
  <c r="C116" i="6"/>
  <c r="C149" i="6" s="1"/>
  <c r="I116" i="6"/>
  <c r="I149" i="6" s="1"/>
  <c r="H116" i="6"/>
  <c r="H149" i="6" s="1"/>
  <c r="G116" i="6"/>
  <c r="G149" i="6" s="1"/>
  <c r="F116" i="6"/>
  <c r="F149" i="6" s="1"/>
  <c r="E116" i="6"/>
  <c r="E149" i="6" s="1"/>
  <c r="K116" i="6"/>
  <c r="K149" i="6" s="1"/>
  <c r="L116" i="6"/>
  <c r="L149" i="6" s="1"/>
  <c r="D116" i="6"/>
  <c r="D149" i="6" s="1"/>
  <c r="F114" i="6"/>
  <c r="F147" i="6" s="1"/>
  <c r="E114" i="6"/>
  <c r="E147" i="6" s="1"/>
  <c r="L114" i="6"/>
  <c r="L147" i="6" s="1"/>
  <c r="D114" i="6"/>
  <c r="D147" i="6" s="1"/>
  <c r="B114" i="6"/>
  <c r="B147" i="6" s="1"/>
  <c r="K114" i="6"/>
  <c r="K147" i="6" s="1"/>
  <c r="C114" i="6"/>
  <c r="C147" i="6" s="1"/>
  <c r="J114" i="6"/>
  <c r="J147" i="6" s="1"/>
  <c r="G114" i="6"/>
  <c r="G147" i="6" s="1"/>
  <c r="I114" i="6"/>
  <c r="I147" i="6" s="1"/>
  <c r="H114" i="6"/>
  <c r="H147" i="6" s="1"/>
  <c r="H109" i="6"/>
  <c r="H142" i="6" s="1"/>
  <c r="I109" i="6"/>
  <c r="I142" i="6" s="1"/>
  <c r="G109" i="6"/>
  <c r="G142" i="6" s="1"/>
  <c r="F109" i="6"/>
  <c r="F142" i="6" s="1"/>
  <c r="E109" i="6"/>
  <c r="E142" i="6" s="1"/>
  <c r="L109" i="6"/>
  <c r="L142" i="6" s="1"/>
  <c r="D109" i="6"/>
  <c r="D142" i="6" s="1"/>
  <c r="B109" i="6"/>
  <c r="B142" i="6" s="1"/>
  <c r="K109" i="6"/>
  <c r="K142" i="6" s="1"/>
  <c r="C109" i="6"/>
  <c r="C142" i="6" s="1"/>
  <c r="J109" i="6"/>
  <c r="J142" i="6" s="1"/>
  <c r="H121" i="6"/>
  <c r="H154" i="6" s="1"/>
  <c r="G121" i="6"/>
  <c r="G154" i="6" s="1"/>
  <c r="F121" i="6"/>
  <c r="F154" i="6" s="1"/>
  <c r="E121" i="6"/>
  <c r="E154" i="6" s="1"/>
  <c r="B121" i="6"/>
  <c r="B154" i="6" s="1"/>
  <c r="L121" i="6"/>
  <c r="L154" i="6" s="1"/>
  <c r="D121" i="6"/>
  <c r="D154" i="6" s="1"/>
  <c r="K121" i="6"/>
  <c r="K154" i="6" s="1"/>
  <c r="C121" i="6"/>
  <c r="C154" i="6" s="1"/>
  <c r="I121" i="6"/>
  <c r="I154" i="6" s="1"/>
  <c r="J121" i="6"/>
  <c r="J154" i="6" s="1"/>
  <c r="F118" i="6"/>
  <c r="F151" i="6" s="1"/>
  <c r="E118" i="6"/>
  <c r="E151" i="6" s="1"/>
  <c r="L118" i="6"/>
  <c r="L151" i="6" s="1"/>
  <c r="D118" i="6"/>
  <c r="D151" i="6" s="1"/>
  <c r="K118" i="6"/>
  <c r="K151" i="6" s="1"/>
  <c r="C118" i="6"/>
  <c r="C151" i="6" s="1"/>
  <c r="J118" i="6"/>
  <c r="J151" i="6" s="1"/>
  <c r="G118" i="6"/>
  <c r="G151" i="6" s="1"/>
  <c r="I118" i="6"/>
  <c r="I151" i="6" s="1"/>
  <c r="H118" i="6"/>
  <c r="H151" i="6" s="1"/>
  <c r="B118" i="6"/>
  <c r="B151" i="6" s="1"/>
  <c r="L115" i="6"/>
  <c r="L148" i="6" s="1"/>
  <c r="D115" i="6"/>
  <c r="D148" i="6" s="1"/>
  <c r="K115" i="6"/>
  <c r="K148" i="6" s="1"/>
  <c r="C115" i="6"/>
  <c r="C148" i="6" s="1"/>
  <c r="B115" i="6"/>
  <c r="B148" i="6" s="1"/>
  <c r="J115" i="6"/>
  <c r="J148" i="6" s="1"/>
  <c r="I115" i="6"/>
  <c r="I148" i="6" s="1"/>
  <c r="H115" i="6"/>
  <c r="H148" i="6" s="1"/>
  <c r="G115" i="6"/>
  <c r="G148" i="6" s="1"/>
  <c r="E115" i="6"/>
  <c r="E148" i="6" s="1"/>
  <c r="F115" i="6"/>
  <c r="F148" i="6" s="1"/>
  <c r="J120" i="6"/>
  <c r="J153" i="6" s="1"/>
  <c r="K120" i="6"/>
  <c r="K153" i="6" s="1"/>
  <c r="I120" i="6"/>
  <c r="I153" i="6" s="1"/>
  <c r="H120" i="6"/>
  <c r="H153" i="6" s="1"/>
  <c r="G120" i="6"/>
  <c r="G153" i="6" s="1"/>
  <c r="F120" i="6"/>
  <c r="F153" i="6" s="1"/>
  <c r="B120" i="6"/>
  <c r="B153" i="6" s="1"/>
  <c r="E120" i="6"/>
  <c r="E153" i="6" s="1"/>
  <c r="C120" i="6"/>
  <c r="C153" i="6" s="1"/>
  <c r="L120" i="6"/>
  <c r="L153" i="6" s="1"/>
  <c r="D120" i="6"/>
  <c r="D153" i="6" s="1"/>
  <c r="L111" i="6"/>
  <c r="L144" i="6" s="1"/>
  <c r="D111" i="6"/>
  <c r="D144" i="6" s="1"/>
  <c r="K111" i="6"/>
  <c r="K144" i="6" s="1"/>
  <c r="C111" i="6"/>
  <c r="C144" i="6" s="1"/>
  <c r="J111" i="6"/>
  <c r="J144" i="6" s="1"/>
  <c r="I111" i="6"/>
  <c r="I144" i="6" s="1"/>
  <c r="H111" i="6"/>
  <c r="H144" i="6" s="1"/>
  <c r="G111" i="6"/>
  <c r="G144" i="6" s="1"/>
  <c r="B111" i="6"/>
  <c r="B144" i="6" s="1"/>
  <c r="E111" i="6"/>
  <c r="E144" i="6" s="1"/>
  <c r="F111" i="6"/>
  <c r="F144" i="6" s="1"/>
  <c r="H117" i="6"/>
  <c r="H150" i="6" s="1"/>
  <c r="I117" i="6"/>
  <c r="I150" i="6" s="1"/>
  <c r="G117" i="6"/>
  <c r="G150" i="6" s="1"/>
  <c r="B117" i="6"/>
  <c r="B150" i="6" s="1"/>
  <c r="F117" i="6"/>
  <c r="F150" i="6" s="1"/>
  <c r="E117" i="6"/>
  <c r="E150" i="6" s="1"/>
  <c r="L117" i="6"/>
  <c r="L150" i="6" s="1"/>
  <c r="D117" i="6"/>
  <c r="D150" i="6" s="1"/>
  <c r="K117" i="6"/>
  <c r="K150" i="6" s="1"/>
  <c r="C117" i="6"/>
  <c r="C150" i="6" s="1"/>
  <c r="J117" i="6"/>
  <c r="J150" i="6" s="1"/>
  <c r="J157" i="6"/>
  <c r="B157" i="6"/>
  <c r="I157" i="6"/>
  <c r="H157" i="6"/>
  <c r="G157" i="6"/>
  <c r="F157" i="6"/>
  <c r="E157" i="6"/>
  <c r="C157" i="6"/>
  <c r="L157" i="6"/>
  <c r="D157" i="6"/>
  <c r="K157" i="6"/>
  <c r="L123" i="6"/>
  <c r="L156" i="6" s="1"/>
  <c r="D123" i="6"/>
  <c r="D156" i="6" s="1"/>
  <c r="K123" i="6"/>
  <c r="K156" i="6" s="1"/>
  <c r="C123" i="6"/>
  <c r="C156" i="6" s="1"/>
  <c r="B123" i="6"/>
  <c r="B156" i="6" s="1"/>
  <c r="J123" i="6"/>
  <c r="J156" i="6" s="1"/>
  <c r="I123" i="6"/>
  <c r="I156" i="6" s="1"/>
  <c r="H123" i="6"/>
  <c r="H156" i="6" s="1"/>
  <c r="E123" i="6"/>
  <c r="E156" i="6" s="1"/>
  <c r="G123" i="6"/>
  <c r="G156" i="6" s="1"/>
  <c r="F123" i="6"/>
  <c r="F156" i="6" s="1"/>
  <c r="AY6" i="2"/>
  <c r="AZ6" i="2" s="1"/>
  <c r="BA6" i="2" s="1"/>
  <c r="AY14" i="2"/>
  <c r="AZ14" i="2" s="1"/>
  <c r="BA14" i="2" s="1"/>
  <c r="AY19" i="2"/>
  <c r="AZ19" i="2" s="1"/>
  <c r="BA19" i="2" s="1"/>
  <c r="AY3" i="2"/>
  <c r="AZ3" i="2" s="1"/>
  <c r="BA3" i="2" s="1"/>
  <c r="AY11" i="2"/>
  <c r="AZ11" i="2" s="1"/>
  <c r="BA11" i="2" s="1"/>
  <c r="AY5" i="2"/>
  <c r="AZ5" i="2" s="1"/>
  <c r="BA5" i="2" s="1"/>
  <c r="AY13" i="2"/>
  <c r="AZ13" i="2" s="1"/>
  <c r="BA13" i="2" s="1"/>
  <c r="AY4" i="2"/>
  <c r="AZ4" i="2" s="1"/>
  <c r="BA4" i="2" s="1"/>
  <c r="AY12" i="2"/>
  <c r="AZ12" i="2" s="1"/>
  <c r="BA12" i="2" s="1"/>
  <c r="AY20" i="2"/>
  <c r="AZ20" i="2" s="1"/>
  <c r="BA20" i="2" s="1"/>
  <c r="AY17" i="2"/>
  <c r="AZ17" i="2" s="1"/>
  <c r="BA17" i="2" s="1"/>
  <c r="AY9" i="2"/>
  <c r="AZ9" i="2" s="1"/>
  <c r="BA9" i="2" s="1"/>
  <c r="AY7" i="2"/>
  <c r="AZ7" i="2" s="1"/>
  <c r="BA7" i="2" s="1"/>
  <c r="AY15" i="2"/>
  <c r="AZ15" i="2" s="1"/>
  <c r="BA15" i="2" s="1"/>
  <c r="AY2" i="2"/>
  <c r="AZ2" i="2" s="1"/>
  <c r="BA2" i="2" s="1"/>
  <c r="AY10" i="2"/>
  <c r="AZ10" i="2" s="1"/>
  <c r="BA10" i="2" s="1"/>
  <c r="AY18" i="2"/>
  <c r="AZ18" i="2" s="1"/>
  <c r="BA18" i="2" s="1"/>
  <c r="AY8" i="2"/>
  <c r="AZ8" i="2" s="1"/>
  <c r="BA8" i="2" s="1"/>
  <c r="AY16" i="2"/>
  <c r="AZ16" i="2" s="1"/>
  <c r="BA16" i="2" s="1"/>
  <c r="E19" i="10" l="1"/>
  <c r="P19" i="10" s="1"/>
  <c r="E7" i="10"/>
  <c r="P7" i="10" s="1"/>
  <c r="C46" i="6"/>
  <c r="E16" i="10"/>
  <c r="P16" i="10" s="1"/>
  <c r="E18" i="10"/>
  <c r="P18" i="10" s="1"/>
  <c r="J8" i="6"/>
  <c r="D34" i="6" s="1"/>
  <c r="E9" i="10"/>
  <c r="P9" i="10" s="1"/>
  <c r="E13" i="10"/>
  <c r="P13" i="10" s="1"/>
  <c r="E10" i="10"/>
  <c r="P10" i="10" s="1"/>
  <c r="E11" i="10"/>
  <c r="P11" i="10" s="1"/>
  <c r="C21" i="10"/>
  <c r="K21" i="10" s="1"/>
  <c r="E20" i="10"/>
  <c r="P20" i="10" s="1"/>
  <c r="E14" i="10"/>
  <c r="P14" i="10" s="1"/>
  <c r="E15" i="10"/>
  <c r="P15" i="10" s="1"/>
  <c r="E8" i="10"/>
  <c r="P8" i="10" s="1"/>
  <c r="E17" i="10"/>
  <c r="P17" i="10" s="1"/>
  <c r="E6" i="10"/>
  <c r="P6" i="10" s="1"/>
  <c r="E12" i="10"/>
  <c r="P12" i="10" s="1"/>
  <c r="E5" i="10"/>
  <c r="P5" i="10" s="1"/>
  <c r="J7" i="6"/>
  <c r="C33" i="6"/>
  <c r="J13" i="6"/>
  <c r="C39" i="6"/>
  <c r="J17" i="6"/>
  <c r="C43" i="6"/>
  <c r="M20" i="6"/>
  <c r="D46" i="6"/>
  <c r="J14" i="6"/>
  <c r="C40" i="6"/>
  <c r="J15" i="6"/>
  <c r="C41" i="6"/>
  <c r="J11" i="6"/>
  <c r="C37" i="6"/>
  <c r="J12" i="6"/>
  <c r="C38" i="6"/>
  <c r="J10" i="6"/>
  <c r="C36" i="6"/>
  <c r="J5" i="6"/>
  <c r="C31" i="6"/>
  <c r="J4" i="6"/>
  <c r="C30" i="6"/>
  <c r="J19" i="6"/>
  <c r="C45" i="6"/>
  <c r="J6" i="6"/>
  <c r="C32" i="6"/>
  <c r="M8" i="6"/>
  <c r="J9" i="6"/>
  <c r="C35" i="6"/>
  <c r="J18" i="6"/>
  <c r="C44" i="6"/>
  <c r="J16" i="6"/>
  <c r="C42" i="6"/>
  <c r="E21" i="10" l="1"/>
  <c r="P21" i="10" s="1"/>
  <c r="M16" i="6"/>
  <c r="D42" i="6"/>
  <c r="M14" i="6"/>
  <c r="D40" i="6"/>
  <c r="M18" i="6"/>
  <c r="D44" i="6"/>
  <c r="M19" i="6"/>
  <c r="D45" i="6"/>
  <c r="M12" i="6"/>
  <c r="D38" i="6"/>
  <c r="P20" i="6"/>
  <c r="E46" i="6"/>
  <c r="F22" i="10" s="1"/>
  <c r="U22" i="10" s="1"/>
  <c r="M10" i="6"/>
  <c r="D36" i="6"/>
  <c r="M9" i="6"/>
  <c r="D35" i="6"/>
  <c r="M4" i="6"/>
  <c r="D30" i="6"/>
  <c r="M11" i="6"/>
  <c r="D37" i="6"/>
  <c r="M17" i="6"/>
  <c r="D43" i="6"/>
  <c r="M6" i="6"/>
  <c r="D32" i="6"/>
  <c r="M7" i="6"/>
  <c r="D33" i="6"/>
  <c r="P8" i="6"/>
  <c r="E34" i="6"/>
  <c r="F9" i="10" s="1"/>
  <c r="U9" i="10" s="1"/>
  <c r="M5" i="6"/>
  <c r="D31" i="6"/>
  <c r="M15" i="6"/>
  <c r="D41" i="6"/>
  <c r="M13" i="6"/>
  <c r="D39" i="6"/>
  <c r="P15" i="6" l="1"/>
  <c r="E41" i="6"/>
  <c r="F16" i="10" s="1"/>
  <c r="U16" i="10" s="1"/>
  <c r="P6" i="6"/>
  <c r="E32" i="6"/>
  <c r="F7" i="10" s="1"/>
  <c r="U7" i="10" s="1"/>
  <c r="P9" i="6"/>
  <c r="E35" i="6"/>
  <c r="F10" i="10" s="1"/>
  <c r="U10" i="10" s="1"/>
  <c r="P19" i="6"/>
  <c r="E45" i="6"/>
  <c r="F20" i="10" s="1"/>
  <c r="U20" i="10" s="1"/>
  <c r="P5" i="6"/>
  <c r="E31" i="6"/>
  <c r="F6" i="10" s="1"/>
  <c r="U6" i="10" s="1"/>
  <c r="P17" i="6"/>
  <c r="E43" i="6"/>
  <c r="F18" i="10" s="1"/>
  <c r="U18" i="10" s="1"/>
  <c r="S20" i="6"/>
  <c r="F46" i="6"/>
  <c r="P14" i="6"/>
  <c r="E40" i="6"/>
  <c r="F15" i="10" s="1"/>
  <c r="U15" i="10" s="1"/>
  <c r="P18" i="6"/>
  <c r="E44" i="6"/>
  <c r="F19" i="10" s="1"/>
  <c r="U19" i="10" s="1"/>
  <c r="P11" i="6"/>
  <c r="E37" i="6"/>
  <c r="F12" i="10" s="1"/>
  <c r="U12" i="10" s="1"/>
  <c r="P10" i="6"/>
  <c r="E36" i="6"/>
  <c r="F11" i="10" s="1"/>
  <c r="U11" i="10" s="1"/>
  <c r="S8" i="6"/>
  <c r="F34" i="6"/>
  <c r="P13" i="6"/>
  <c r="E39" i="6"/>
  <c r="F14" i="10" s="1"/>
  <c r="U14" i="10" s="1"/>
  <c r="P7" i="6"/>
  <c r="E33" i="6"/>
  <c r="F8" i="10" s="1"/>
  <c r="U8" i="10" s="1"/>
  <c r="P4" i="6"/>
  <c r="E30" i="6"/>
  <c r="F5" i="10" s="1"/>
  <c r="U5" i="10" s="1"/>
  <c r="P12" i="6"/>
  <c r="E38" i="6"/>
  <c r="F13" i="10" s="1"/>
  <c r="U13" i="10" s="1"/>
  <c r="P16" i="6"/>
  <c r="E42" i="6"/>
  <c r="F17" i="10" s="1"/>
  <c r="U17" i="10" s="1"/>
  <c r="F21" i="10" l="1"/>
  <c r="U21" i="10" s="1"/>
  <c r="S12" i="6"/>
  <c r="F38" i="6"/>
  <c r="V8" i="6"/>
  <c r="G34" i="6"/>
  <c r="S14" i="6"/>
  <c r="F40" i="6"/>
  <c r="S19" i="6"/>
  <c r="F45" i="6"/>
  <c r="S4" i="6"/>
  <c r="F30" i="6"/>
  <c r="S10" i="6"/>
  <c r="F36" i="6"/>
  <c r="S11" i="6"/>
  <c r="F37" i="6"/>
  <c r="S17" i="6"/>
  <c r="F43" i="6"/>
  <c r="S6" i="6"/>
  <c r="F32" i="6"/>
  <c r="V20" i="6"/>
  <c r="G46" i="6"/>
  <c r="S9" i="6"/>
  <c r="F35" i="6"/>
  <c r="S7" i="6"/>
  <c r="F33" i="6"/>
  <c r="S16" i="6"/>
  <c r="F42" i="6"/>
  <c r="S13" i="6"/>
  <c r="F39" i="6"/>
  <c r="S18" i="6"/>
  <c r="F44" i="6"/>
  <c r="S5" i="6"/>
  <c r="F31" i="6"/>
  <c r="S15" i="6"/>
  <c r="F41" i="6"/>
  <c r="V5" i="6" l="1"/>
  <c r="G31" i="6"/>
  <c r="V7" i="6"/>
  <c r="G33" i="6"/>
  <c r="V17" i="6"/>
  <c r="G43" i="6"/>
  <c r="V19" i="6"/>
  <c r="G45" i="6"/>
  <c r="V18" i="6"/>
  <c r="G44" i="6"/>
  <c r="V13" i="6"/>
  <c r="G39" i="6"/>
  <c r="Y20" i="6"/>
  <c r="H46" i="6"/>
  <c r="V10" i="6"/>
  <c r="G36" i="6"/>
  <c r="Y8" i="6"/>
  <c r="H34" i="6"/>
  <c r="V11" i="6"/>
  <c r="G37" i="6"/>
  <c r="V9" i="6"/>
  <c r="G35" i="6"/>
  <c r="V14" i="6"/>
  <c r="G40" i="6"/>
  <c r="V15" i="6"/>
  <c r="G41" i="6"/>
  <c r="V16" i="6"/>
  <c r="G42" i="6"/>
  <c r="V6" i="6"/>
  <c r="G32" i="6"/>
  <c r="V4" i="6"/>
  <c r="G30" i="6"/>
  <c r="V12" i="6"/>
  <c r="G38" i="6"/>
  <c r="Y10" i="6" l="1"/>
  <c r="H36" i="6"/>
  <c r="Y14" i="6"/>
  <c r="H40" i="6"/>
  <c r="Y17" i="6"/>
  <c r="H43" i="6"/>
  <c r="Y6" i="6"/>
  <c r="H32" i="6"/>
  <c r="AB20" i="6"/>
  <c r="I46" i="6"/>
  <c r="Y16" i="6"/>
  <c r="H42" i="6"/>
  <c r="Y11" i="6"/>
  <c r="H37" i="6"/>
  <c r="Y13" i="6"/>
  <c r="H39" i="6"/>
  <c r="Y7" i="6"/>
  <c r="H33" i="6"/>
  <c r="Y4" i="6"/>
  <c r="H30" i="6"/>
  <c r="Y9" i="6"/>
  <c r="H35" i="6"/>
  <c r="Y19" i="6"/>
  <c r="H45" i="6"/>
  <c r="Y12" i="6"/>
  <c r="H38" i="6"/>
  <c r="Y15" i="6"/>
  <c r="H41" i="6"/>
  <c r="AB8" i="6"/>
  <c r="I34" i="6"/>
  <c r="Y18" i="6"/>
  <c r="H44" i="6"/>
  <c r="Y5" i="6"/>
  <c r="H31" i="6"/>
  <c r="AB13" i="6" l="1"/>
  <c r="I39" i="6"/>
  <c r="AB6" i="6"/>
  <c r="I32" i="6"/>
  <c r="AE8" i="6"/>
  <c r="J34" i="6"/>
  <c r="AB9" i="6"/>
  <c r="I35" i="6"/>
  <c r="AB11" i="6"/>
  <c r="I37" i="6"/>
  <c r="AB17" i="6"/>
  <c r="I43" i="6"/>
  <c r="AB15" i="6"/>
  <c r="I41" i="6"/>
  <c r="AB4" i="6"/>
  <c r="I30" i="6"/>
  <c r="AB16" i="6"/>
  <c r="I42" i="6"/>
  <c r="AB14" i="6"/>
  <c r="I40" i="6"/>
  <c r="AB19" i="6"/>
  <c r="I45" i="6"/>
  <c r="AB18" i="6"/>
  <c r="I44" i="6"/>
  <c r="AB5" i="6"/>
  <c r="I31" i="6"/>
  <c r="AB12" i="6"/>
  <c r="I38" i="6"/>
  <c r="AB7" i="6"/>
  <c r="I33" i="6"/>
  <c r="AE20" i="6"/>
  <c r="J46" i="6"/>
  <c r="AB10" i="6"/>
  <c r="I36" i="6"/>
  <c r="AE10" i="6" l="1"/>
  <c r="J36" i="6"/>
  <c r="AE16" i="6"/>
  <c r="J42" i="6"/>
  <c r="AH20" i="6"/>
  <c r="L46" i="6" s="1"/>
  <c r="K46" i="6"/>
  <c r="AE18" i="6"/>
  <c r="J44" i="6"/>
  <c r="AE4" i="6"/>
  <c r="J30" i="6"/>
  <c r="AE9" i="6"/>
  <c r="J35" i="6"/>
  <c r="AE13" i="6"/>
  <c r="J39" i="6"/>
  <c r="AH8" i="6"/>
  <c r="L34" i="6" s="1"/>
  <c r="K34" i="6"/>
  <c r="AE5" i="6"/>
  <c r="J31" i="6"/>
  <c r="AE11" i="6"/>
  <c r="J37" i="6"/>
  <c r="AE7" i="6"/>
  <c r="J33" i="6"/>
  <c r="AE19" i="6"/>
  <c r="J45" i="6"/>
  <c r="AE15" i="6"/>
  <c r="J41" i="6"/>
  <c r="AE12" i="6"/>
  <c r="J38" i="6"/>
  <c r="AE14" i="6"/>
  <c r="J40" i="6"/>
  <c r="AE17" i="6"/>
  <c r="J43" i="6"/>
  <c r="AE6" i="6"/>
  <c r="J32" i="6"/>
  <c r="AH15" i="6" l="1"/>
  <c r="L41" i="6" s="1"/>
  <c r="K41" i="6"/>
  <c r="AH5" i="6"/>
  <c r="L31" i="6" s="1"/>
  <c r="K31" i="6"/>
  <c r="AH18" i="6"/>
  <c r="L44" i="6" s="1"/>
  <c r="K44" i="6"/>
  <c r="AH6" i="6"/>
  <c r="L32" i="6" s="1"/>
  <c r="K32" i="6"/>
  <c r="AH10" i="6"/>
  <c r="L36" i="6" s="1"/>
  <c r="K36" i="6"/>
  <c r="AH17" i="6"/>
  <c r="L43" i="6" s="1"/>
  <c r="K43" i="6"/>
  <c r="AH7" i="6"/>
  <c r="L33" i="6" s="1"/>
  <c r="K33" i="6"/>
  <c r="AH13" i="6"/>
  <c r="L39" i="6" s="1"/>
  <c r="K39" i="6"/>
  <c r="AH4" i="6"/>
  <c r="L30" i="6" s="1"/>
  <c r="K30" i="6"/>
  <c r="AH19" i="6"/>
  <c r="L45" i="6" s="1"/>
  <c r="K45" i="6"/>
  <c r="AH14" i="6"/>
  <c r="L40" i="6" s="1"/>
  <c r="K40" i="6"/>
  <c r="AH12" i="6"/>
  <c r="L38" i="6" s="1"/>
  <c r="K38" i="6"/>
  <c r="AH11" i="6"/>
  <c r="L37" i="6" s="1"/>
  <c r="K37" i="6"/>
  <c r="AH9" i="6"/>
  <c r="L35" i="6" s="1"/>
  <c r="K35" i="6"/>
  <c r="AH16" i="6"/>
  <c r="L42" i="6" s="1"/>
  <c r="K42" i="6"/>
</calcChain>
</file>

<file path=xl/sharedStrings.xml><?xml version="1.0" encoding="utf-8"?>
<sst xmlns="http://schemas.openxmlformats.org/spreadsheetml/2006/main" count="1342" uniqueCount="312">
  <si>
    <t>No</t>
  </si>
  <si>
    <t>商品名</t>
  </si>
  <si>
    <t>酒類区分</t>
  </si>
  <si>
    <t>単位容量
 （単位：L)</t>
  </si>
  <si>
    <t>本数</t>
  </si>
  <si>
    <t>消費期限</t>
  </si>
  <si>
    <t>仕入金額</t>
  </si>
  <si>
    <t>買取店舗</t>
  </si>
  <si>
    <t>仕入れ日</t>
  </si>
  <si>
    <t>売渡承諾書No</t>
  </si>
  <si>
    <t>仕入先</t>
  </si>
  <si>
    <t>仕入先住所</t>
  </si>
  <si>
    <t>合計
 （単位：L)</t>
  </si>
  <si>
    <t>受入ステータス</t>
  </si>
  <si>
    <t>管理店舗</t>
  </si>
  <si>
    <t>所在</t>
  </si>
  <si>
    <t>所在コメント1</t>
  </si>
  <si>
    <t>所在コメント2</t>
  </si>
  <si>
    <t>予定</t>
  </si>
  <si>
    <t>予定コメント</t>
  </si>
  <si>
    <t>販売ステータス</t>
  </si>
  <si>
    <t>出庫種別</t>
  </si>
  <si>
    <t>出庫日
 （売上・廃棄日）</t>
  </si>
  <si>
    <t>決済方法</t>
  </si>
  <si>
    <t>決済2</t>
  </si>
  <si>
    <t>販売価格</t>
  </si>
  <si>
    <t>送料</t>
  </si>
  <si>
    <t>廃棄理由</t>
  </si>
  <si>
    <t>ネットステータス</t>
  </si>
  <si>
    <t>出品日</t>
  </si>
  <si>
    <t>出品金額</t>
  </si>
  <si>
    <t>販売先氏名</t>
  </si>
  <si>
    <t>販売先住所</t>
  </si>
  <si>
    <t>生年月日</t>
  </si>
  <si>
    <t>コメント</t>
  </si>
  <si>
    <t>OP1</t>
  </si>
  <si>
    <t>OP2</t>
  </si>
  <si>
    <t>OP3</t>
  </si>
  <si>
    <t>OP4</t>
  </si>
  <si>
    <t>OP5</t>
  </si>
  <si>
    <t>OP6</t>
  </si>
  <si>
    <t>OP7</t>
  </si>
  <si>
    <t>OP8</t>
  </si>
  <si>
    <t>OP9</t>
  </si>
  <si>
    <t>OP10</t>
  </si>
  <si>
    <t>CP_FLG</t>
  </si>
  <si>
    <t>管理用</t>
  </si>
  <si>
    <t>清酒</t>
  </si>
  <si>
    <t>アピタ飯田店</t>
  </si>
  <si>
    <t>受入前</t>
  </si>
  <si>
    <t>店舗</t>
  </si>
  <si>
    <t>アピタ飯田店予定</t>
  </si>
  <si>
    <t>済</t>
  </si>
  <si>
    <t>ネット売上</t>
  </si>
  <si>
    <t>POS</t>
  </si>
  <si>
    <t>出品</t>
  </si>
  <si>
    <t>END</t>
  </si>
  <si>
    <t>合成清酒</t>
  </si>
  <si>
    <t>受入チェック済</t>
  </si>
  <si>
    <t>蔵王</t>
  </si>
  <si>
    <t>廃棄</t>
  </si>
  <si>
    <t>業販売上</t>
  </si>
  <si>
    <t>現金（出納帳）</t>
  </si>
  <si>
    <t>連続式蒸留焼酎</t>
  </si>
  <si>
    <t>諏訪店</t>
  </si>
  <si>
    <t>店移動中</t>
  </si>
  <si>
    <t>業販予定</t>
  </si>
  <si>
    <t>アピタ飯田店_店頭販売</t>
  </si>
  <si>
    <t>かんたん決済</t>
  </si>
  <si>
    <t>単式蒸留焼酎</t>
  </si>
  <si>
    <t>New伊那店</t>
  </si>
  <si>
    <t>旧店</t>
  </si>
  <si>
    <t>旧店保管予定</t>
  </si>
  <si>
    <t>銀行振込</t>
  </si>
  <si>
    <t>みりん</t>
  </si>
  <si>
    <t>廃棄予定</t>
  </si>
  <si>
    <t>諏訪店_店舗売上</t>
  </si>
  <si>
    <t>ビール</t>
  </si>
  <si>
    <t>New伊那_店舗売上</t>
  </si>
  <si>
    <t>果実酒</t>
  </si>
  <si>
    <t>New伊那予定</t>
  </si>
  <si>
    <t>甘味果実酒</t>
  </si>
  <si>
    <t>諏訪予定</t>
  </si>
  <si>
    <t>店舗売上（旧）</t>
  </si>
  <si>
    <t>ウイスキー</t>
  </si>
  <si>
    <t>ブランデー</t>
  </si>
  <si>
    <t>原料用アルコール</t>
  </si>
  <si>
    <t>発泡酒</t>
  </si>
  <si>
    <t>その他の醸造酒</t>
  </si>
  <si>
    <t>スピリッツ</t>
  </si>
  <si>
    <t>リキュール</t>
  </si>
  <si>
    <t>雑酒</t>
  </si>
  <si>
    <t>粉末酒</t>
  </si>
  <si>
    <t>特別本醸造吉田屋治助</t>
  </si>
  <si>
    <t>R000010</t>
  </si>
  <si>
    <t>丸山千春</t>
  </si>
  <si>
    <t>長野県諏訪市四賀2-1252-23-101</t>
  </si>
  <si>
    <t/>
  </si>
  <si>
    <t>IN</t>
    <phoneticPr fontId="4"/>
  </si>
  <si>
    <t>OUT</t>
    <phoneticPr fontId="4"/>
  </si>
  <si>
    <t>合計金額</t>
    <rPh sb="0" eb="2">
      <t>ゴウケイ</t>
    </rPh>
    <rPh sb="2" eb="4">
      <t>キンガク</t>
    </rPh>
    <phoneticPr fontId="4"/>
  </si>
  <si>
    <t>販売量</t>
    <rPh sb="0" eb="3">
      <t>ハンバイリョウ</t>
    </rPh>
    <phoneticPr fontId="4"/>
  </si>
  <si>
    <t>廃棄量</t>
    <rPh sb="0" eb="3">
      <t>ハイキリョウ</t>
    </rPh>
    <phoneticPr fontId="4"/>
  </si>
  <si>
    <t>在庫量</t>
    <rPh sb="0" eb="3">
      <t>ザイコリョウ</t>
    </rPh>
    <phoneticPr fontId="4"/>
  </si>
  <si>
    <t>在庫量chk</t>
    <rPh sb="0" eb="2">
      <t>ザイコ</t>
    </rPh>
    <rPh sb="2" eb="3">
      <t>リョウ</t>
    </rPh>
    <phoneticPr fontId="4"/>
  </si>
  <si>
    <t>仕入月</t>
    <rPh sb="0" eb="2">
      <t>シイレ</t>
    </rPh>
    <rPh sb="2" eb="3">
      <t>ツキ</t>
    </rPh>
    <phoneticPr fontId="4"/>
  </si>
  <si>
    <t>入庫年度</t>
    <rPh sb="0" eb="2">
      <t>ニュウコ</t>
    </rPh>
    <rPh sb="2" eb="4">
      <t>ネンド</t>
    </rPh>
    <phoneticPr fontId="4"/>
  </si>
  <si>
    <t>出庫月</t>
    <rPh sb="0" eb="2">
      <t>シュッコ</t>
    </rPh>
    <rPh sb="2" eb="3">
      <t>ツキ</t>
    </rPh>
    <phoneticPr fontId="4"/>
  </si>
  <si>
    <t>出庫年度</t>
  </si>
  <si>
    <t>出庫年度</t>
    <rPh sb="0" eb="2">
      <t>シュッコ</t>
    </rPh>
    <rPh sb="2" eb="4">
      <t>ネンド</t>
    </rPh>
    <phoneticPr fontId="4"/>
  </si>
  <si>
    <t>売上</t>
    <rPh sb="0" eb="2">
      <t>ウリアゲ</t>
    </rPh>
    <phoneticPr fontId="4"/>
  </si>
  <si>
    <t>売渡承諾書ID</t>
    <rPh sb="0" eb="5">
      <t>ウリワタシショウダクショ</t>
    </rPh>
    <phoneticPr fontId="4"/>
  </si>
  <si>
    <t>OPA1</t>
    <phoneticPr fontId="4"/>
  </si>
  <si>
    <t>OPA2</t>
  </si>
  <si>
    <t>OPA3</t>
  </si>
  <si>
    <t>OPA4</t>
  </si>
  <si>
    <t>OPA5</t>
  </si>
  <si>
    <t>(すべて)</t>
  </si>
  <si>
    <t>合計 / 合計金額</t>
  </si>
  <si>
    <t>列ラベル</t>
  </si>
  <si>
    <t>2021/1</t>
  </si>
  <si>
    <t>(空白)</t>
  </si>
  <si>
    <t>総計</t>
  </si>
  <si>
    <t>売上原価</t>
    <rPh sb="0" eb="2">
      <t>ウリアゲ</t>
    </rPh>
    <rPh sb="2" eb="4">
      <t>ゲンカ</t>
    </rPh>
    <phoneticPr fontId="4"/>
  </si>
  <si>
    <t>個数 / 仕入金額</t>
  </si>
  <si>
    <t>合計 / 仕入金額</t>
  </si>
  <si>
    <t>(複数のアイテム)</t>
  </si>
  <si>
    <t>廃棄原価</t>
    <rPh sb="0" eb="2">
      <t>ハイキ</t>
    </rPh>
    <rPh sb="2" eb="4">
      <t>ゲンカ</t>
    </rPh>
    <phoneticPr fontId="4"/>
  </si>
  <si>
    <t>行ラベル</t>
  </si>
  <si>
    <t>個数 / 出庫日
 （売上・廃棄日）</t>
  </si>
  <si>
    <t>出庫種別売上点数</t>
    <rPh sb="0" eb="2">
      <t>シュッコ</t>
    </rPh>
    <rPh sb="2" eb="4">
      <t>シュベツ</t>
    </rPh>
    <rPh sb="4" eb="6">
      <t>ウリアゲ</t>
    </rPh>
    <rPh sb="6" eb="8">
      <t>テンスウ</t>
    </rPh>
    <phoneticPr fontId="4"/>
  </si>
  <si>
    <t>出庫種別売上金額</t>
    <rPh sb="0" eb="2">
      <t>シュッコ</t>
    </rPh>
    <rPh sb="2" eb="4">
      <t>シュベツ</t>
    </rPh>
    <rPh sb="4" eb="6">
      <t>ウリアゲ</t>
    </rPh>
    <rPh sb="6" eb="8">
      <t>キンガク</t>
    </rPh>
    <phoneticPr fontId="4"/>
  </si>
  <si>
    <t>総売上点数</t>
    <rPh sb="0" eb="3">
      <t>ソウウリアゲ</t>
    </rPh>
    <rPh sb="3" eb="5">
      <t>テンスウ</t>
    </rPh>
    <phoneticPr fontId="4"/>
  </si>
  <si>
    <t>個数 / 合計金額</t>
  </si>
  <si>
    <t>店舗別買取金額</t>
    <rPh sb="0" eb="2">
      <t>テンポ</t>
    </rPh>
    <rPh sb="2" eb="3">
      <t>ベツ</t>
    </rPh>
    <rPh sb="3" eb="5">
      <t>カイトリ</t>
    </rPh>
    <rPh sb="5" eb="7">
      <t>キンガク</t>
    </rPh>
    <phoneticPr fontId="4"/>
  </si>
  <si>
    <t>総買取金額</t>
    <rPh sb="0" eb="1">
      <t>ソウ</t>
    </rPh>
    <rPh sb="1" eb="3">
      <t>カイトリ</t>
    </rPh>
    <rPh sb="3" eb="5">
      <t>キンガク</t>
    </rPh>
    <phoneticPr fontId="4"/>
  </si>
  <si>
    <t>店舗別買取本数</t>
    <rPh sb="0" eb="2">
      <t>テンポ</t>
    </rPh>
    <rPh sb="2" eb="3">
      <t>ベツ</t>
    </rPh>
    <rPh sb="3" eb="5">
      <t>カイトリ</t>
    </rPh>
    <rPh sb="5" eb="7">
      <t>ホンスウ</t>
    </rPh>
    <phoneticPr fontId="4"/>
  </si>
  <si>
    <t>総買取数</t>
    <rPh sb="0" eb="1">
      <t>ソウ</t>
    </rPh>
    <rPh sb="1" eb="3">
      <t>カイトリ</t>
    </rPh>
    <rPh sb="3" eb="4">
      <t>スウ</t>
    </rPh>
    <phoneticPr fontId="4"/>
  </si>
  <si>
    <t>出庫本数</t>
    <rPh sb="0" eb="2">
      <t>シュッコ</t>
    </rPh>
    <rPh sb="2" eb="4">
      <t>ホンスウ</t>
    </rPh>
    <phoneticPr fontId="4"/>
  </si>
  <si>
    <t>個数 / 販売価格</t>
  </si>
  <si>
    <t>在庫数</t>
    <rPh sb="0" eb="3">
      <t>ザイコスウ</t>
    </rPh>
    <phoneticPr fontId="4"/>
  </si>
  <si>
    <t>個数 / No</t>
  </si>
  <si>
    <t>個数 / 出品日</t>
  </si>
  <si>
    <t>ネット出品本数</t>
    <rPh sb="3" eb="5">
      <t>シュッピン</t>
    </rPh>
    <rPh sb="5" eb="7">
      <t>ホンスウ</t>
    </rPh>
    <phoneticPr fontId="4"/>
  </si>
  <si>
    <t>合計 / 出品金額</t>
  </si>
  <si>
    <t>出品中金額</t>
    <rPh sb="0" eb="2">
      <t>シュッピン</t>
    </rPh>
    <rPh sb="2" eb="3">
      <t>チュウ</t>
    </rPh>
    <rPh sb="3" eb="5">
      <t>キンガク</t>
    </rPh>
    <phoneticPr fontId="4"/>
  </si>
  <si>
    <t>仕入れ量</t>
    <rPh sb="0" eb="2">
      <t>シイ</t>
    </rPh>
    <rPh sb="3" eb="4">
      <t>リョウ</t>
    </rPh>
    <phoneticPr fontId="4"/>
  </si>
  <si>
    <t>合計 / 合計</t>
  </si>
  <si>
    <t>販売量</t>
    <rPh sb="0" eb="2">
      <t>ハンバイ</t>
    </rPh>
    <rPh sb="2" eb="3">
      <t>リョウ</t>
    </rPh>
    <phoneticPr fontId="4"/>
  </si>
  <si>
    <t>販売量＋廃棄量</t>
    <rPh sb="0" eb="2">
      <t>ハンバイ</t>
    </rPh>
    <rPh sb="2" eb="3">
      <t>リョウ</t>
    </rPh>
    <rPh sb="4" eb="6">
      <t>ハイキ</t>
    </rPh>
    <rPh sb="6" eb="7">
      <t>リョウ</t>
    </rPh>
    <phoneticPr fontId="4"/>
  </si>
  <si>
    <t>月</t>
    <rPh sb="0" eb="1">
      <t>ツキ</t>
    </rPh>
    <phoneticPr fontId="4"/>
  </si>
  <si>
    <t>年度</t>
    <rPh sb="0" eb="2">
      <t>ネンド</t>
    </rPh>
    <phoneticPr fontId="4"/>
  </si>
  <si>
    <t>廃棄</t>
    <rPh sb="0" eb="2">
      <t>ハイキ</t>
    </rPh>
    <phoneticPr fontId="4"/>
  </si>
  <si>
    <t>在庫</t>
    <rPh sb="0" eb="2">
      <t>ザイコ</t>
    </rPh>
    <phoneticPr fontId="4"/>
  </si>
  <si>
    <t>2021/4</t>
    <phoneticPr fontId="4"/>
  </si>
  <si>
    <t>年度別買取量</t>
    <rPh sb="0" eb="2">
      <t>ネンド</t>
    </rPh>
    <rPh sb="2" eb="3">
      <t>ベツ</t>
    </rPh>
    <rPh sb="3" eb="6">
      <t>カイトリリョウ</t>
    </rPh>
    <phoneticPr fontId="4"/>
  </si>
  <si>
    <t>年度別出庫量</t>
    <rPh sb="0" eb="3">
      <t>ネンドベツ</t>
    </rPh>
    <rPh sb="3" eb="6">
      <t>シュッコリョウ</t>
    </rPh>
    <phoneticPr fontId="4"/>
  </si>
  <si>
    <t>入庫</t>
    <rPh sb="0" eb="2">
      <t>ニュウコ</t>
    </rPh>
    <phoneticPr fontId="4"/>
  </si>
  <si>
    <t>出庫</t>
    <rPh sb="0" eb="2">
      <t>シュッコ</t>
    </rPh>
    <phoneticPr fontId="4"/>
  </si>
  <si>
    <t>卸販売量</t>
    <rPh sb="0" eb="4">
      <t>オロシハンバイリョウ</t>
    </rPh>
    <phoneticPr fontId="4"/>
  </si>
  <si>
    <t>小売り販売量（ネット＋各店舗）</t>
    <rPh sb="0" eb="2">
      <t>コウ</t>
    </rPh>
    <rPh sb="3" eb="6">
      <t>ハンバイリョウ</t>
    </rPh>
    <rPh sb="11" eb="12">
      <t>カク</t>
    </rPh>
    <rPh sb="12" eb="14">
      <t>テンポ</t>
    </rPh>
    <phoneticPr fontId="4"/>
  </si>
  <si>
    <t>廃棄量</t>
    <rPh sb="0" eb="2">
      <t>ハイキ</t>
    </rPh>
    <rPh sb="2" eb="3">
      <t>リョウ</t>
    </rPh>
    <phoneticPr fontId="4"/>
  </si>
  <si>
    <t>在庫量（L)</t>
    <rPh sb="0" eb="2">
      <t>ザイコ</t>
    </rPh>
    <rPh sb="2" eb="3">
      <t>リョウ</t>
    </rPh>
    <phoneticPr fontId="4"/>
  </si>
  <si>
    <t>卸</t>
    <rPh sb="0" eb="1">
      <t>オロシ</t>
    </rPh>
    <phoneticPr fontId="4"/>
  </si>
  <si>
    <t>小売り</t>
    <rPh sb="0" eb="2">
      <t>コウ</t>
    </rPh>
    <phoneticPr fontId="4"/>
  </si>
  <si>
    <t>卸売業者（単位：ℓ）</t>
    <phoneticPr fontId="4"/>
  </si>
  <si>
    <t>小売業者（単位：ℓ）</t>
    <phoneticPr fontId="4"/>
  </si>
  <si>
    <t>小売販売数量</t>
    <phoneticPr fontId="4"/>
  </si>
  <si>
    <t>3月末在庫数量</t>
    <phoneticPr fontId="4"/>
  </si>
  <si>
    <t>酒類の販売数量等報告書</t>
    <phoneticPr fontId="4"/>
  </si>
  <si>
    <t>卸売販売数量（免許者に対する販売）</t>
    <phoneticPr fontId="4"/>
  </si>
  <si>
    <t>区分</t>
    <rPh sb="0" eb="2">
      <t>クブン</t>
    </rPh>
    <phoneticPr fontId="4"/>
  </si>
  <si>
    <t>（単位：ℓ）</t>
    <phoneticPr fontId="4"/>
  </si>
  <si>
    <t>①清酒</t>
  </si>
  <si>
    <t>②合成清酒</t>
  </si>
  <si>
    <t>③連続式蒸留焼酎</t>
  </si>
  <si>
    <t>④単式蒸留焼酎</t>
  </si>
  <si>
    <t>⑤みりん</t>
  </si>
  <si>
    <t>⑥ビール</t>
  </si>
  <si>
    <t>⑦果実酒</t>
  </si>
  <si>
    <t>⑧甘味果実酒</t>
  </si>
  <si>
    <t>⑨ウイスキー</t>
  </si>
  <si>
    <t>⑩ブランデー</t>
  </si>
  <si>
    <t>⑪原料用アルコール</t>
  </si>
  <si>
    <t>⑫発泡酒</t>
  </si>
  <si>
    <t>⑬その他の醸造酒</t>
  </si>
  <si>
    <t>⑭スピリッツ</t>
  </si>
  <si>
    <t>⑮リキュール</t>
  </si>
  <si>
    <t>⑯雑酒</t>
  </si>
  <si>
    <t>合計（①～⑯の計）</t>
    <phoneticPr fontId="4"/>
  </si>
  <si>
    <t>⑰粉末酒</t>
  </si>
  <si>
    <t>年間総売り上げ</t>
    <rPh sb="0" eb="2">
      <t>ネンカン</t>
    </rPh>
    <rPh sb="2" eb="3">
      <t>ソウ</t>
    </rPh>
    <rPh sb="3" eb="4">
      <t>ウ</t>
    </rPh>
    <rPh sb="5" eb="6">
      <t>ア</t>
    </rPh>
    <phoneticPr fontId="4"/>
  </si>
  <si>
    <t>円</t>
    <rPh sb="0" eb="1">
      <t>エン</t>
    </rPh>
    <phoneticPr fontId="4"/>
  </si>
  <si>
    <t>在庫量(四捨五入）</t>
    <rPh sb="0" eb="2">
      <t>ザイコ</t>
    </rPh>
    <rPh sb="2" eb="3">
      <t>リョウ</t>
    </rPh>
    <rPh sb="4" eb="8">
      <t>シシャゴニュウ</t>
    </rPh>
    <phoneticPr fontId="4"/>
  </si>
  <si>
    <t>検索用</t>
    <rPh sb="0" eb="2">
      <t>ケンサク</t>
    </rPh>
    <rPh sb="2" eb="3">
      <t>ヨウ</t>
    </rPh>
    <phoneticPr fontId="4"/>
  </si>
  <si>
    <t>卸販売量(四捨五入）</t>
    <rPh sb="0" eb="1">
      <t>オロシ</t>
    </rPh>
    <rPh sb="1" eb="4">
      <t>ハンバイリョウ</t>
    </rPh>
    <rPh sb="5" eb="9">
      <t>シシャゴニュウ</t>
    </rPh>
    <phoneticPr fontId="4"/>
  </si>
  <si>
    <t>小売り量(四捨五入）</t>
    <rPh sb="0" eb="2">
      <t>コウ</t>
    </rPh>
    <rPh sb="3" eb="4">
      <t>リョウ</t>
    </rPh>
    <rPh sb="5" eb="9">
      <t>シシャゴニュウ</t>
    </rPh>
    <phoneticPr fontId="4"/>
  </si>
  <si>
    <t>廃棄量（四捨五入）</t>
    <rPh sb="0" eb="2">
      <t>ハイキ</t>
    </rPh>
    <rPh sb="2" eb="3">
      <t>リョウ</t>
    </rPh>
    <rPh sb="4" eb="8">
      <t>シシャゴニュウ</t>
    </rPh>
    <phoneticPr fontId="4"/>
  </si>
  <si>
    <t>小売り＋廃棄（四捨五入）</t>
    <rPh sb="0" eb="2">
      <t>コウ</t>
    </rPh>
    <rPh sb="4" eb="6">
      <t>ハイキ</t>
    </rPh>
    <rPh sb="7" eb="11">
      <t>シシャゴニュウ</t>
    </rPh>
    <phoneticPr fontId="4"/>
  </si>
  <si>
    <t>年間販売金額</t>
    <rPh sb="0" eb="2">
      <t>ネンカン</t>
    </rPh>
    <rPh sb="2" eb="6">
      <t>ハンバイキンガク</t>
    </rPh>
    <phoneticPr fontId="4"/>
  </si>
  <si>
    <t>対象年</t>
    <rPh sb="0" eb="2">
      <t>タイショウ</t>
    </rPh>
    <rPh sb="2" eb="3">
      <t>ドシ</t>
    </rPh>
    <phoneticPr fontId="4"/>
  </si>
  <si>
    <t>売上総金額</t>
    <rPh sb="0" eb="2">
      <t>ウリアゲ</t>
    </rPh>
    <rPh sb="2" eb="3">
      <t>ソウ</t>
    </rPh>
    <rPh sb="3" eb="5">
      <t>キンガク</t>
    </rPh>
    <phoneticPr fontId="4"/>
  </si>
  <si>
    <t>計算シート</t>
    <rPh sb="0" eb="2">
      <t>ケイサン</t>
    </rPh>
    <phoneticPr fontId="4"/>
  </si>
  <si>
    <t>売上総原価</t>
    <rPh sb="0" eb="2">
      <t>ウリアゲ</t>
    </rPh>
    <rPh sb="2" eb="3">
      <t>ソウ</t>
    </rPh>
    <rPh sb="3" eb="5">
      <t>ゲンカ</t>
    </rPh>
    <phoneticPr fontId="4"/>
  </si>
  <si>
    <t>売上点数</t>
    <rPh sb="0" eb="2">
      <t>ウリアゲ</t>
    </rPh>
    <rPh sb="2" eb="4">
      <t>テンスウ</t>
    </rPh>
    <phoneticPr fontId="4"/>
  </si>
  <si>
    <t>（単位：本数）</t>
    <rPh sb="1" eb="3">
      <t>タンイ</t>
    </rPh>
    <rPh sb="4" eb="6">
      <t>ホンスウ</t>
    </rPh>
    <phoneticPr fontId="4"/>
  </si>
  <si>
    <t>在庫金額</t>
    <rPh sb="0" eb="2">
      <t>ザイコ</t>
    </rPh>
    <rPh sb="2" eb="4">
      <t>キンガク</t>
    </rPh>
    <phoneticPr fontId="4"/>
  </si>
  <si>
    <t>買取</t>
    <rPh sb="0" eb="2">
      <t>カイトリ</t>
    </rPh>
    <phoneticPr fontId="4"/>
  </si>
  <si>
    <t>買取金額</t>
    <rPh sb="0" eb="2">
      <t>カイトリ</t>
    </rPh>
    <rPh sb="2" eb="4">
      <t>キンガク</t>
    </rPh>
    <phoneticPr fontId="4"/>
  </si>
  <si>
    <t>買取点数</t>
    <rPh sb="0" eb="2">
      <t>カイトリ</t>
    </rPh>
    <rPh sb="2" eb="4">
      <t>テンスウ</t>
    </rPh>
    <phoneticPr fontId="4"/>
  </si>
  <si>
    <t>酒類別</t>
    <rPh sb="0" eb="2">
      <t>シュルイ</t>
    </rPh>
    <rPh sb="2" eb="3">
      <t>ベツ</t>
    </rPh>
    <phoneticPr fontId="4"/>
  </si>
  <si>
    <t>酒類</t>
    <rPh sb="0" eb="2">
      <t>シュルイ</t>
    </rPh>
    <phoneticPr fontId="4"/>
  </si>
  <si>
    <t>原価</t>
    <rPh sb="0" eb="2">
      <t>ゲンカ</t>
    </rPh>
    <phoneticPr fontId="4"/>
  </si>
  <si>
    <t>点数</t>
    <rPh sb="0" eb="2">
      <t>テンスウ</t>
    </rPh>
    <phoneticPr fontId="4"/>
  </si>
  <si>
    <t>金額</t>
    <rPh sb="0" eb="2">
      <t>キンガク</t>
    </rPh>
    <phoneticPr fontId="4"/>
  </si>
  <si>
    <t>集計pivot売上</t>
    <rPh sb="0" eb="2">
      <t>シュウケイ</t>
    </rPh>
    <rPh sb="7" eb="9">
      <t>ウリアゲ</t>
    </rPh>
    <phoneticPr fontId="4"/>
  </si>
  <si>
    <t>年月</t>
    <rPh sb="0" eb="2">
      <t>ネンゲツ</t>
    </rPh>
    <phoneticPr fontId="4"/>
  </si>
  <si>
    <t>売上内訳</t>
    <rPh sb="0" eb="2">
      <t>ウリアゲ</t>
    </rPh>
    <rPh sb="2" eb="4">
      <t>ウチワケ</t>
    </rPh>
    <phoneticPr fontId="4"/>
  </si>
  <si>
    <t>本数</t>
    <rPh sb="0" eb="2">
      <t>ホンスウ</t>
    </rPh>
    <phoneticPr fontId="4"/>
  </si>
  <si>
    <t>売上総原価</t>
    <rPh sb="0" eb="2">
      <t>ウリアゲ</t>
    </rPh>
    <rPh sb="2" eb="5">
      <t>ソウゲンカ</t>
    </rPh>
    <phoneticPr fontId="4"/>
  </si>
  <si>
    <t>買取内訳</t>
    <rPh sb="0" eb="2">
      <t>カイトリ</t>
    </rPh>
    <rPh sb="2" eb="4">
      <t>ウチワケ</t>
    </rPh>
    <phoneticPr fontId="4"/>
  </si>
  <si>
    <t>酒類　月別売上</t>
    <rPh sb="0" eb="2">
      <t>シュルイ</t>
    </rPh>
    <rPh sb="3" eb="5">
      <t>ツキベツ</t>
    </rPh>
    <rPh sb="5" eb="7">
      <t>ウリアゲ</t>
    </rPh>
    <phoneticPr fontId="4"/>
  </si>
  <si>
    <t>合計 / 本数</t>
  </si>
  <si>
    <t>売上本数</t>
    <rPh sb="0" eb="2">
      <t>ウリアゲ</t>
    </rPh>
    <rPh sb="2" eb="4">
      <t>ホンスウ</t>
    </rPh>
    <phoneticPr fontId="4"/>
  </si>
  <si>
    <t>買取本数</t>
    <rPh sb="0" eb="2">
      <t>カイトリ</t>
    </rPh>
    <rPh sb="2" eb="4">
      <t>ホンスウ</t>
    </rPh>
    <phoneticPr fontId="4"/>
  </si>
  <si>
    <t>ネット月別出品</t>
    <rPh sb="3" eb="5">
      <t>ツキベツ</t>
    </rPh>
    <rPh sb="5" eb="7">
      <t>シュッピン</t>
    </rPh>
    <phoneticPr fontId="4"/>
  </si>
  <si>
    <t>ネット出品状況</t>
    <rPh sb="3" eb="5">
      <t>シュッピン</t>
    </rPh>
    <rPh sb="5" eb="7">
      <t>ジョウキョウ</t>
    </rPh>
    <phoneticPr fontId="4"/>
  </si>
  <si>
    <t>当月出品数</t>
    <rPh sb="0" eb="2">
      <t>トウゲツ</t>
    </rPh>
    <rPh sb="2" eb="4">
      <t>シュッピン</t>
    </rPh>
    <rPh sb="4" eb="5">
      <t>スウ</t>
    </rPh>
    <phoneticPr fontId="4"/>
  </si>
  <si>
    <t>当月出品金額</t>
    <rPh sb="0" eb="2">
      <t>トウゲツ</t>
    </rPh>
    <rPh sb="2" eb="4">
      <t>シュッピン</t>
    </rPh>
    <rPh sb="4" eb="6">
      <t>キンガク</t>
    </rPh>
    <phoneticPr fontId="4"/>
  </si>
  <si>
    <t>ネット出品中</t>
    <rPh sb="3" eb="5">
      <t>シュッピン</t>
    </rPh>
    <rPh sb="5" eb="6">
      <t>チュウ</t>
    </rPh>
    <phoneticPr fontId="4"/>
  </si>
  <si>
    <t>累計出品点数</t>
    <rPh sb="0" eb="2">
      <t>ルイケイ</t>
    </rPh>
    <rPh sb="2" eb="4">
      <t>シュッピン</t>
    </rPh>
    <rPh sb="4" eb="6">
      <t>テンスウ</t>
    </rPh>
    <phoneticPr fontId="4"/>
  </si>
  <si>
    <t>累計出品金額</t>
    <rPh sb="0" eb="2">
      <t>ルイケイ</t>
    </rPh>
    <rPh sb="2" eb="4">
      <t>シュッピン</t>
    </rPh>
    <rPh sb="4" eb="6">
      <t>キンガク</t>
    </rPh>
    <phoneticPr fontId="4"/>
  </si>
  <si>
    <t>※月末時点の出品本数</t>
    <rPh sb="1" eb="3">
      <t>ゲツマツ</t>
    </rPh>
    <rPh sb="3" eb="5">
      <t>ジテン</t>
    </rPh>
    <rPh sb="6" eb="8">
      <t>シュッピン</t>
    </rPh>
    <rPh sb="8" eb="10">
      <t>ホンスウ</t>
    </rPh>
    <phoneticPr fontId="4"/>
  </si>
  <si>
    <t>※月末時点の出品金額</t>
    <rPh sb="1" eb="3">
      <t>ゲツマツ</t>
    </rPh>
    <rPh sb="3" eb="5">
      <t>ジテン</t>
    </rPh>
    <rPh sb="6" eb="8">
      <t>シュッピン</t>
    </rPh>
    <rPh sb="8" eb="10">
      <t>キンガク</t>
    </rPh>
    <phoneticPr fontId="4"/>
  </si>
  <si>
    <t>本</t>
    <rPh sb="0" eb="1">
      <t>ホン</t>
    </rPh>
    <phoneticPr fontId="4"/>
  </si>
  <si>
    <t>廃棄？</t>
  </si>
  <si>
    <t>かんてい局松本店</t>
  </si>
  <si>
    <t>かんてい局松本店予定</t>
  </si>
  <si>
    <t>かんてい局松本店_店頭販売</t>
  </si>
  <si>
    <t>合計 / OUT</t>
  </si>
  <si>
    <t>2021</t>
    <phoneticPr fontId="4"/>
  </si>
  <si>
    <t>2022</t>
    <phoneticPr fontId="4"/>
  </si>
  <si>
    <t>2023</t>
    <phoneticPr fontId="4"/>
  </si>
  <si>
    <t>2024</t>
    <phoneticPr fontId="4"/>
  </si>
  <si>
    <t>2025</t>
    <phoneticPr fontId="4"/>
  </si>
  <si>
    <t>2020</t>
    <phoneticPr fontId="4"/>
  </si>
  <si>
    <t>2026</t>
    <phoneticPr fontId="4"/>
  </si>
  <si>
    <t>2027</t>
    <phoneticPr fontId="4"/>
  </si>
  <si>
    <t>2028</t>
    <phoneticPr fontId="4"/>
  </si>
  <si>
    <t>2029</t>
    <phoneticPr fontId="4"/>
  </si>
  <si>
    <t>2040</t>
    <phoneticPr fontId="4"/>
  </si>
  <si>
    <t>2030</t>
    <phoneticPr fontId="4"/>
  </si>
  <si>
    <t>2031</t>
    <phoneticPr fontId="4"/>
  </si>
  <si>
    <t>2032</t>
    <phoneticPr fontId="4"/>
  </si>
  <si>
    <t>2033</t>
    <phoneticPr fontId="4"/>
  </si>
  <si>
    <t>2034</t>
    <phoneticPr fontId="4"/>
  </si>
  <si>
    <t>2035</t>
    <phoneticPr fontId="4"/>
  </si>
  <si>
    <t>2036</t>
    <phoneticPr fontId="4"/>
  </si>
  <si>
    <t>2037</t>
    <phoneticPr fontId="4"/>
  </si>
  <si>
    <t>2038</t>
    <phoneticPr fontId="4"/>
  </si>
  <si>
    <t>2039</t>
    <phoneticPr fontId="4"/>
  </si>
  <si>
    <t>販売量（EC小売り　伊那店舗＋諏訪店舗）</t>
    <rPh sb="0" eb="2">
      <t>ハンバイ</t>
    </rPh>
    <rPh sb="2" eb="3">
      <t>リョウ</t>
    </rPh>
    <rPh sb="6" eb="8">
      <t>コウ</t>
    </rPh>
    <rPh sb="10" eb="12">
      <t>イナ</t>
    </rPh>
    <rPh sb="12" eb="14">
      <t>テンポ</t>
    </rPh>
    <rPh sb="15" eb="17">
      <t>スワ</t>
    </rPh>
    <rPh sb="17" eb="19">
      <t>テンポ</t>
    </rPh>
    <phoneticPr fontId="4"/>
  </si>
  <si>
    <t>販売量（EC小売り　ネット）</t>
    <rPh sb="0" eb="2">
      <t>ハンバイ</t>
    </rPh>
    <rPh sb="2" eb="3">
      <t>リョウ</t>
    </rPh>
    <rPh sb="6" eb="8">
      <t>コウ</t>
    </rPh>
    <phoneticPr fontId="4"/>
  </si>
  <si>
    <t>販売量（EC小売り　ネット＋伊那店舗＋諏訪店舗）</t>
    <rPh sb="0" eb="2">
      <t>ハンバイ</t>
    </rPh>
    <rPh sb="2" eb="3">
      <t>リョウ</t>
    </rPh>
    <rPh sb="6" eb="8">
      <t>コウ</t>
    </rPh>
    <rPh sb="14" eb="16">
      <t>イナ</t>
    </rPh>
    <rPh sb="16" eb="18">
      <t>テンポ</t>
    </rPh>
    <rPh sb="19" eb="21">
      <t>スワ</t>
    </rPh>
    <rPh sb="21" eb="23">
      <t>テンポ</t>
    </rPh>
    <phoneticPr fontId="4"/>
  </si>
  <si>
    <t>内訳1</t>
    <rPh sb="0" eb="2">
      <t>ウチワケ</t>
    </rPh>
    <phoneticPr fontId="4"/>
  </si>
  <si>
    <t>内訳2</t>
    <rPh sb="0" eb="2">
      <t>ウチワケ</t>
    </rPh>
    <phoneticPr fontId="4"/>
  </si>
  <si>
    <t>販売量（EC卸販売）</t>
    <rPh sb="0" eb="2">
      <t>ハンバイ</t>
    </rPh>
    <rPh sb="2" eb="3">
      <t>リョウ</t>
    </rPh>
    <rPh sb="6" eb="7">
      <t>オロシ</t>
    </rPh>
    <rPh sb="7" eb="9">
      <t>ハンバイ</t>
    </rPh>
    <phoneticPr fontId="4"/>
  </si>
  <si>
    <t>販売量（かんてい局松本店頭販売）</t>
    <rPh sb="0" eb="2">
      <t>ハンバイ</t>
    </rPh>
    <rPh sb="2" eb="3">
      <t>リョウ</t>
    </rPh>
    <rPh sb="8" eb="9">
      <t>キョク</t>
    </rPh>
    <rPh sb="9" eb="11">
      <t>マツモト</t>
    </rPh>
    <rPh sb="11" eb="13">
      <t>テントウ</t>
    </rPh>
    <rPh sb="13" eb="15">
      <t>ハンバイ</t>
    </rPh>
    <phoneticPr fontId="4"/>
  </si>
  <si>
    <t>販売量（アピタ飯田店店頭販売）</t>
    <rPh sb="0" eb="2">
      <t>ハンバイ</t>
    </rPh>
    <rPh sb="2" eb="3">
      <t>リョウ</t>
    </rPh>
    <rPh sb="7" eb="10">
      <t>イイダテン</t>
    </rPh>
    <rPh sb="10" eb="12">
      <t>テントウ</t>
    </rPh>
    <rPh sb="12" eb="14">
      <t>ハンバイ</t>
    </rPh>
    <phoneticPr fontId="4"/>
  </si>
  <si>
    <t>総販売量</t>
    <rPh sb="0" eb="4">
      <t>ソウハンバイリョウ</t>
    </rPh>
    <phoneticPr fontId="4"/>
  </si>
  <si>
    <t>EC伊那</t>
    <rPh sb="2" eb="4">
      <t>イナ</t>
    </rPh>
    <phoneticPr fontId="4"/>
  </si>
  <si>
    <t>アピタ飯田店</t>
    <rPh sb="3" eb="6">
      <t>イイダテン</t>
    </rPh>
    <phoneticPr fontId="4"/>
  </si>
  <si>
    <t>かんてい局松本店</t>
    <rPh sb="4" eb="5">
      <t>キョク</t>
    </rPh>
    <rPh sb="5" eb="8">
      <t>マツモトテン</t>
    </rPh>
    <phoneticPr fontId="4"/>
  </si>
  <si>
    <t>卸売り販売量</t>
    <rPh sb="0" eb="2">
      <t>オロシウ</t>
    </rPh>
    <rPh sb="3" eb="6">
      <t>ハンバイリョウ</t>
    </rPh>
    <phoneticPr fontId="4"/>
  </si>
  <si>
    <t>伊那小売り</t>
    <rPh sb="0" eb="2">
      <t>イナ</t>
    </rPh>
    <rPh sb="2" eb="4">
      <t>コウ</t>
    </rPh>
    <phoneticPr fontId="4"/>
  </si>
  <si>
    <t>New伊那店</t>
    <rPh sb="3" eb="6">
      <t>イナテン</t>
    </rPh>
    <phoneticPr fontId="4"/>
  </si>
  <si>
    <t>合計 / 在庫量</t>
  </si>
  <si>
    <t>店舗別在庫量</t>
    <rPh sb="0" eb="2">
      <t>テンポ</t>
    </rPh>
    <rPh sb="2" eb="3">
      <t>ベツ</t>
    </rPh>
    <rPh sb="3" eb="6">
      <t>ザイコリョウ</t>
    </rPh>
    <phoneticPr fontId="4"/>
  </si>
  <si>
    <t>諏訪店</t>
    <rPh sb="0" eb="3">
      <t>スワテン</t>
    </rPh>
    <phoneticPr fontId="4"/>
  </si>
  <si>
    <t>EC伊那(旧店）在庫</t>
    <rPh sb="2" eb="4">
      <t>イナ</t>
    </rPh>
    <rPh sb="5" eb="7">
      <t>キュウテン</t>
    </rPh>
    <rPh sb="8" eb="10">
      <t>ザイコ</t>
    </rPh>
    <phoneticPr fontId="4"/>
  </si>
  <si>
    <t>アピタ飯田店在庫</t>
    <rPh sb="3" eb="6">
      <t>イイダテン</t>
    </rPh>
    <rPh sb="6" eb="8">
      <t>ザイコ</t>
    </rPh>
    <phoneticPr fontId="4"/>
  </si>
  <si>
    <t>EC伊那在庫</t>
    <rPh sb="2" eb="4">
      <t>イナ</t>
    </rPh>
    <rPh sb="4" eb="6">
      <t>ザイコ</t>
    </rPh>
    <phoneticPr fontId="4"/>
  </si>
  <si>
    <t>卸売り販売量(四捨五入）</t>
    <rPh sb="0" eb="2">
      <t>オロシウ</t>
    </rPh>
    <rPh sb="3" eb="6">
      <t>ハンバイリョウ</t>
    </rPh>
    <rPh sb="7" eb="11">
      <t>シシャゴニュウ</t>
    </rPh>
    <phoneticPr fontId="4"/>
  </si>
  <si>
    <t>伊那小売り(四捨五入）</t>
    <rPh sb="0" eb="2">
      <t>イナ</t>
    </rPh>
    <rPh sb="2" eb="4">
      <t>コウ</t>
    </rPh>
    <rPh sb="6" eb="10">
      <t>シシャゴニュウ</t>
    </rPh>
    <phoneticPr fontId="4"/>
  </si>
  <si>
    <t>EC伊那在庫(四捨五入）</t>
    <rPh sb="2" eb="4">
      <t>イナ</t>
    </rPh>
    <rPh sb="4" eb="6">
      <t>ザイコ</t>
    </rPh>
    <rPh sb="7" eb="11">
      <t>シシャゴニュウ</t>
    </rPh>
    <phoneticPr fontId="4"/>
  </si>
  <si>
    <t>アピタ飯田店小売り量</t>
    <rPh sb="3" eb="5">
      <t>イイダ</t>
    </rPh>
    <rPh sb="5" eb="6">
      <t>テン</t>
    </rPh>
    <rPh sb="6" eb="8">
      <t>コウ</t>
    </rPh>
    <rPh sb="9" eb="10">
      <t>リョウ</t>
    </rPh>
    <phoneticPr fontId="4"/>
  </si>
  <si>
    <t>アピタ飯田店小売り量(四捨五入）</t>
    <rPh sb="3" eb="5">
      <t>イイダ</t>
    </rPh>
    <rPh sb="5" eb="6">
      <t>テン</t>
    </rPh>
    <rPh sb="6" eb="8">
      <t>コウ</t>
    </rPh>
    <rPh sb="9" eb="10">
      <t>リョウ</t>
    </rPh>
    <rPh sb="11" eb="15">
      <t>シシャゴニュウ</t>
    </rPh>
    <phoneticPr fontId="4"/>
  </si>
  <si>
    <t>アピタ飯田店</t>
    <rPh sb="3" eb="5">
      <t>イイダ</t>
    </rPh>
    <rPh sb="5" eb="6">
      <t>テン</t>
    </rPh>
    <phoneticPr fontId="4"/>
  </si>
  <si>
    <t>アピタ飯田店在庫(四捨五入）</t>
    <rPh sb="3" eb="6">
      <t>イイダテン</t>
    </rPh>
    <rPh sb="6" eb="8">
      <t>ザイコ</t>
    </rPh>
    <rPh sb="9" eb="13">
      <t>シシャゴニュウ</t>
    </rPh>
    <phoneticPr fontId="4"/>
  </si>
  <si>
    <t>かんてい局松本店在庫</t>
    <rPh sb="4" eb="5">
      <t>キョク</t>
    </rPh>
    <rPh sb="5" eb="8">
      <t>マツモトテン</t>
    </rPh>
    <rPh sb="8" eb="10">
      <t>ザイコ</t>
    </rPh>
    <phoneticPr fontId="4"/>
  </si>
  <si>
    <t>かんてい局松本店（四捨五入）</t>
    <rPh sb="4" eb="5">
      <t>キョク</t>
    </rPh>
    <rPh sb="5" eb="8">
      <t>マツモトテン</t>
    </rPh>
    <rPh sb="9" eb="13">
      <t>シシャゴニュウ</t>
    </rPh>
    <phoneticPr fontId="4"/>
  </si>
  <si>
    <t>かんてい局松本店小売り量</t>
    <rPh sb="4" eb="5">
      <t>キョク</t>
    </rPh>
    <rPh sb="5" eb="7">
      <t>マツモト</t>
    </rPh>
    <rPh sb="7" eb="8">
      <t>テン</t>
    </rPh>
    <rPh sb="8" eb="10">
      <t>コウ</t>
    </rPh>
    <rPh sb="11" eb="12">
      <t>リョウ</t>
    </rPh>
    <phoneticPr fontId="4"/>
  </si>
  <si>
    <t>かんてい局松本店小売り量(四捨五入）</t>
    <rPh sb="4" eb="5">
      <t>キョク</t>
    </rPh>
    <rPh sb="5" eb="8">
      <t>マツモトテン</t>
    </rPh>
    <rPh sb="8" eb="10">
      <t>コウ</t>
    </rPh>
    <rPh sb="11" eb="12">
      <t>リョウ</t>
    </rPh>
    <rPh sb="13" eb="17">
      <t>シシャゴニュウ</t>
    </rPh>
    <phoneticPr fontId="4"/>
  </si>
  <si>
    <t>※注意点</t>
    <rPh sb="1" eb="4">
      <t>チュウイテン</t>
    </rPh>
    <phoneticPr fontId="4"/>
  </si>
  <si>
    <t>税務申告用のデータは4/1にダウンロードすること</t>
    <rPh sb="0" eb="2">
      <t>ゼイム</t>
    </rPh>
    <rPh sb="2" eb="4">
      <t>シンコク</t>
    </rPh>
    <rPh sb="4" eb="5">
      <t>ヨウ</t>
    </rPh>
    <phoneticPr fontId="4"/>
  </si>
  <si>
    <t>卸販売</t>
    <rPh sb="0" eb="3">
      <t>オロシハンバイ</t>
    </rPh>
    <phoneticPr fontId="4"/>
  </si>
  <si>
    <t>伊那</t>
    <rPh sb="0" eb="2">
      <t>イナ</t>
    </rPh>
    <phoneticPr fontId="4"/>
  </si>
  <si>
    <t>差異</t>
    <rPh sb="0" eb="2">
      <t>サイ</t>
    </rPh>
    <phoneticPr fontId="4"/>
  </si>
  <si>
    <t>アピタ飯田</t>
    <rPh sb="3" eb="5">
      <t>イイダ</t>
    </rPh>
    <phoneticPr fontId="4"/>
  </si>
  <si>
    <t>かんてい局松本</t>
    <rPh sb="4" eb="5">
      <t>キョク</t>
    </rPh>
    <rPh sb="5" eb="7">
      <t>マツモト</t>
    </rPh>
    <phoneticPr fontId="4"/>
  </si>
  <si>
    <t>合計</t>
    <rPh sb="0" eb="2">
      <t>ゴウケイ</t>
    </rPh>
    <phoneticPr fontId="4"/>
  </si>
  <si>
    <t>New伊那_店舗売上</t>
    <phoneticPr fontId="4"/>
  </si>
  <si>
    <t>諏訪店_店舗売上</t>
    <phoneticPr fontId="4"/>
  </si>
  <si>
    <t>ネット売上</t>
    <phoneticPr fontId="4"/>
  </si>
  <si>
    <t>業販売上</t>
    <phoneticPr fontId="4"/>
  </si>
  <si>
    <t>店舗売上（旧）</t>
    <phoneticPr fontId="4"/>
  </si>
  <si>
    <t>アピタ飯田店_店頭販売</t>
    <phoneticPr fontId="4"/>
  </si>
  <si>
    <t>かんてい局松本店_店頭販売</t>
    <phoneticPr fontId="4"/>
  </si>
  <si>
    <t>EC伊那小売り</t>
    <rPh sb="2" eb="4">
      <t>イナ</t>
    </rPh>
    <rPh sb="4" eb="6">
      <t>コウ</t>
    </rPh>
    <phoneticPr fontId="4"/>
  </si>
  <si>
    <t>ネット売上</t>
    <rPh sb="3" eb="5">
      <t>ウリアゲ</t>
    </rPh>
    <phoneticPr fontId="4"/>
  </si>
  <si>
    <t>業販売上</t>
    <rPh sb="0" eb="2">
      <t>ギョウハン</t>
    </rPh>
    <rPh sb="2" eb="4">
      <t>ウリアゲ</t>
    </rPh>
    <phoneticPr fontId="4"/>
  </si>
  <si>
    <t>Rev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</si>
</sst>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0.00_);[Red]\(0.00\)"/>
    <numFmt numFmtId="178" formatCode="#,##0.00_ ;[Red]\-#,##0.00\ 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游ゴシック"/>
      <family val="2"/>
      <scheme val="minor"/>
    </font>
    <font>
      <sz val="11"/>
      <color rgb="FFFF0000"/>
      <name val="&quot;ＭＳ Ｐゴシック&quot;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&quot;ＭＳ Ｐゴシック&quot;"/>
      <family val="3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FF"/>
        <bgColor rgb="FFFF00FF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76">
    <xf numFmtId="0" fontId="0" fillId="0" borderId="0" xfId="0">
      <alignment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0" fontId="5" fillId="4" borderId="0" xfId="2" applyFont="1" applyFill="1" applyAlignment="1">
      <alignment horizontal="center" vertical="center"/>
    </xf>
    <xf numFmtId="0" fontId="5" fillId="5" borderId="0" xfId="2" applyFont="1" applyFill="1" applyAlignment="1">
      <alignment horizontal="center" vertical="center"/>
    </xf>
    <xf numFmtId="0" fontId="5" fillId="6" borderId="0" xfId="2" applyFont="1" applyFill="1" applyAlignment="1">
      <alignment horizontal="center" vertical="center"/>
    </xf>
    <xf numFmtId="0" fontId="2" fillId="0" borderId="0" xfId="2"/>
    <xf numFmtId="0" fontId="5" fillId="0" borderId="0" xfId="2" applyFont="1" applyAlignment="1">
      <alignment vertical="center"/>
    </xf>
    <xf numFmtId="0" fontId="5" fillId="0" borderId="0" xfId="2" applyFont="1" applyAlignment="1">
      <alignment wrapText="1"/>
    </xf>
    <xf numFmtId="0" fontId="5" fillId="0" borderId="0" xfId="2" applyFont="1"/>
    <xf numFmtId="14" fontId="5" fillId="0" borderId="0" xfId="2" applyNumberFormat="1" applyFont="1"/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/>
    <xf numFmtId="176" fontId="2" fillId="0" borderId="0" xfId="2" applyNumberFormat="1"/>
    <xf numFmtId="14" fontId="3" fillId="0" borderId="0" xfId="2" applyNumberFormat="1" applyFont="1" applyAlignment="1">
      <alignment horizontal="center" vertical="center"/>
    </xf>
    <xf numFmtId="14" fontId="2" fillId="0" borderId="0" xfId="2" applyNumberFormat="1"/>
    <xf numFmtId="14" fontId="5" fillId="4" borderId="0" xfId="2" applyNumberFormat="1" applyFont="1" applyFill="1" applyAlignment="1">
      <alignment horizontal="center" vertical="center"/>
    </xf>
    <xf numFmtId="14" fontId="5" fillId="6" borderId="0" xfId="2" applyNumberFormat="1" applyFont="1" applyFill="1" applyAlignment="1">
      <alignment horizontal="center" vertical="center"/>
    </xf>
    <xf numFmtId="0" fontId="0" fillId="0" borderId="0" xfId="0" pivotButton="1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left" vertical="center"/>
    </xf>
    <xf numFmtId="38" fontId="0" fillId="0" borderId="0" xfId="0" applyNumberFormat="1">
      <alignment vertical="center"/>
    </xf>
    <xf numFmtId="177" fontId="0" fillId="0" borderId="0" xfId="0" applyNumberFormat="1" applyAlignment="1">
      <alignment horizontal="left"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2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7" borderId="0" xfId="0" applyFill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>
      <alignment vertical="center"/>
    </xf>
    <xf numFmtId="0" fontId="6" fillId="0" borderId="2" xfId="0" applyFont="1" applyBorder="1">
      <alignment vertical="center"/>
    </xf>
    <xf numFmtId="0" fontId="6" fillId="0" borderId="1" xfId="0" applyFont="1" applyBorder="1" applyAlignment="1">
      <alignment horizontal="centerContinuous" vertical="center"/>
    </xf>
    <xf numFmtId="0" fontId="6" fillId="0" borderId="3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38" fontId="6" fillId="0" borderId="1" xfId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38" fontId="6" fillId="0" borderId="0" xfId="1" applyFont="1">
      <alignment vertical="center"/>
    </xf>
    <xf numFmtId="38" fontId="6" fillId="0" borderId="0" xfId="0" applyNumberFormat="1" applyFont="1">
      <alignment vertical="center"/>
    </xf>
    <xf numFmtId="38" fontId="0" fillId="7" borderId="0" xfId="0" applyNumberFormat="1" applyFill="1">
      <alignment vertical="center"/>
    </xf>
    <xf numFmtId="0" fontId="0" fillId="0" borderId="1" xfId="0" applyBorder="1" applyProtection="1">
      <alignment vertical="center"/>
      <protection locked="0"/>
    </xf>
    <xf numFmtId="38" fontId="0" fillId="0" borderId="4" xfId="1" applyFont="1" applyBorder="1" applyProtection="1">
      <alignment vertical="center"/>
    </xf>
    <xf numFmtId="38" fontId="0" fillId="0" borderId="1" xfId="1" applyFont="1" applyBorder="1" applyProtection="1">
      <alignment vertical="center"/>
    </xf>
    <xf numFmtId="38" fontId="0" fillId="0" borderId="8" xfId="1" applyFont="1" applyBorder="1" applyProtection="1">
      <alignment vertical="center"/>
    </xf>
    <xf numFmtId="38" fontId="0" fillId="0" borderId="2" xfId="1" applyFont="1" applyBorder="1" applyProtection="1">
      <alignment vertical="center"/>
    </xf>
    <xf numFmtId="38" fontId="0" fillId="0" borderId="0" xfId="1" applyFont="1" applyProtection="1">
      <alignment vertical="center"/>
    </xf>
    <xf numFmtId="0" fontId="9" fillId="0" borderId="0" xfId="0" applyFont="1">
      <alignment vertical="center"/>
    </xf>
    <xf numFmtId="22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right" vertical="center" shrinkToFi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8" borderId="1" xfId="0" applyFill="1" applyBorder="1" applyAlignment="1">
      <alignment vertical="center" shrinkToFit="1"/>
    </xf>
    <xf numFmtId="0" fontId="0" fillId="8" borderId="1" xfId="0" applyFill="1" applyBorder="1">
      <alignment vertical="center"/>
    </xf>
    <xf numFmtId="38" fontId="0" fillId="0" borderId="2" xfId="0" applyNumberFormat="1" applyBorder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 shrinkToFit="1"/>
    </xf>
    <xf numFmtId="0" fontId="8" fillId="0" borderId="1" xfId="0" applyFont="1" applyBorder="1">
      <alignment vertical="center"/>
    </xf>
    <xf numFmtId="38" fontId="8" fillId="0" borderId="1" xfId="1" applyFont="1" applyBorder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14" fontId="6" fillId="0" borderId="0" xfId="0" applyNumberFormat="1" applyFont="1" applyProtection="1">
      <alignment vertical="center"/>
      <protection locked="0"/>
    </xf>
    <xf numFmtId="0" fontId="0" fillId="0" borderId="0" xfId="0" applyNumberFormat="1">
      <alignment vertical="center"/>
    </xf>
  </cellXfs>
  <cellStyles count="3">
    <cellStyle name="桁区切り" xfId="1" builtinId="6"/>
    <cellStyle name="標準" xfId="0" builtinId="0"/>
    <cellStyle name="標準 2" xfId="2" xr:uid="{D968489A-2ECB-4D22-A9B2-9ACC12D3FE16}"/>
  </cellStyles>
  <dxfs count="169">
    <dxf>
      <numFmt numFmtId="177" formatCode="0.00_);[Red]\(0.00\)"/>
    </dxf>
    <dxf>
      <numFmt numFmtId="177" formatCode="0.00_);[Red]\(0.00\)"/>
    </dxf>
    <dxf>
      <numFmt numFmtId="6" formatCode="#,##0;[Red]\-#,##0"/>
    </dxf>
    <dxf>
      <numFmt numFmtId="6" formatCode="#,##0;[Red]\-#,##0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6" formatCode="#,##0;[Red]\-#,##0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6" formatCode="#,##0;[Red]\-#,##0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6" formatCode="#,##0;[Red]\-#,##0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6" formatCode="#,##0;[Red]\-#,##0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6" formatCode="#,##0;[Red]\-#,##0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6" formatCode="#,##0;[Red]\-#,##0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6" formatCode="#,##0;[Red]\-#,##0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6" formatCode="#,##0;[Red]\-#,##0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6" formatCode="#,##0;[Red]\-#,##0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6" formatCode="#,##0;[Red]\-#,##0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6" formatCode="#,##0;[Red]\-#,##0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6" formatCode="#,##0;[Red]\-#,##0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6" formatCode="#,##0;[Red]\-#,##0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6" formatCode="#,##0;[Red]\-#,##0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6" formatCode="#,##0;[Red]\-#,##0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6" formatCode="#,##0;[Red]\-#,##0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6" formatCode="#,##0;[Red]\-#,##0"/>
    </dxf>
    <dxf>
      <numFmt numFmtId="6" formatCode="#,##0;[Red]\-#,##0"/>
    </dxf>
    <dxf>
      <numFmt numFmtId="177" formatCode="0.00_);[Red]\(0.00\)"/>
    </dxf>
    <dxf>
      <numFmt numFmtId="177" formatCode="0.00_);[Red]\(0.00\)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yyyy/m/d"/>
    </dxf>
    <dxf>
      <numFmt numFmtId="19" formatCode="yyyy/m/d"/>
    </dxf>
    <dxf>
      <numFmt numFmtId="19" formatCode="yyyy/m/d"/>
    </dxf>
    <dxf>
      <numFmt numFmtId="176" formatCode="yyyy/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&quot;ＭＳ Ｐゴシック&quot;"/>
        <family val="3"/>
        <charset val="128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</xdr:row>
          <xdr:rowOff>121920</xdr:rowOff>
        </xdr:from>
        <xdr:to>
          <xdr:col>5</xdr:col>
          <xdr:colOff>137160</xdr:colOff>
          <xdr:row>6</xdr:row>
          <xdr:rowOff>106680</xdr:rowOff>
        </xdr:to>
        <xdr:sp macro="" textlink="">
          <xdr:nvSpPr>
            <xdr:cNvPr id="8193" name="CommandButton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c" refreshedDate="45389.655501504632" createdVersion="8" refreshedVersion="8" minRefreshableVersion="3" recordCount="21" xr:uid="{1B39C216-963C-4BFE-A811-C6E105E71D2F}">
  <cacheSource type="worksheet">
    <worksheetSource ref="A1:CF1048576" sheet="管理"/>
  </cacheSource>
  <cacheFields count="84">
    <cacheField name="No" numFmtId="0">
      <sharedItems containsBlank="1" containsMixedTypes="1" containsNumber="1" containsInteger="1" minValue="0" maxValue="100001"/>
    </cacheField>
    <cacheField name="商品名" numFmtId="0">
      <sharedItems containsBlank="1"/>
    </cacheField>
    <cacheField name="酒類区分" numFmtId="0">
      <sharedItems containsBlank="1" count="19">
        <s v="清酒"/>
        <s v="合成清酒"/>
        <s v="連続式蒸留焼酎"/>
        <s v="単式蒸留焼酎"/>
        <s v="みりん"/>
        <s v="ビール"/>
        <s v="果実酒"/>
        <s v="甘味果実酒"/>
        <s v="ウイスキー"/>
        <s v="ブランデー"/>
        <s v="原料用アルコール"/>
        <s v="発泡酒"/>
        <s v="その他の醸造酒"/>
        <s v="スピリッツ"/>
        <s v="リキュール"/>
        <s v="雑酒"/>
        <s v="粉末酒"/>
        <s v="END"/>
        <m/>
      </sharedItems>
    </cacheField>
    <cacheField name="単位容量_x000a_ （単位：L)" numFmtId="0">
      <sharedItems containsBlank="1" containsMixedTypes="1" containsNumber="1" minValue="1.8" maxValue="1.8"/>
    </cacheField>
    <cacheField name="本数" numFmtId="0">
      <sharedItems containsBlank="1" containsMixedTypes="1" containsNumber="1" containsInteger="1" minValue="1" maxValue="1"/>
    </cacheField>
    <cacheField name="消費期限" numFmtId="176">
      <sharedItems containsDate="1" containsBlank="1" containsMixedTypes="1" minDate="2021-06-01T00:00:00" maxDate="2021-06-02T00:00:00"/>
    </cacheField>
    <cacheField name="仕入金額" numFmtId="0">
      <sharedItems containsBlank="1" containsMixedTypes="1" containsNumber="1" containsInteger="1" minValue="330" maxValue="330"/>
    </cacheField>
    <cacheField name="買取店舗" numFmtId="0">
      <sharedItems containsBlank="1"/>
    </cacheField>
    <cacheField name="仕入れ日" numFmtId="14">
      <sharedItems containsDate="1" containsBlank="1" containsMixedTypes="1" minDate="2021-01-27T00:00:00" maxDate="2021-01-28T00:00:00"/>
    </cacheField>
    <cacheField name="売渡承諾書No" numFmtId="0">
      <sharedItems containsBlank="1"/>
    </cacheField>
    <cacheField name="仕入先" numFmtId="0">
      <sharedItems containsBlank="1"/>
    </cacheField>
    <cacheField name="仕入先住所" numFmtId="0">
      <sharedItems containsBlank="1"/>
    </cacheField>
    <cacheField name="合計_x000a_ （単位：L)" numFmtId="0">
      <sharedItems containsBlank="1" containsMixedTypes="1" containsNumber="1" minValue="1.8" maxValue="1.8"/>
    </cacheField>
    <cacheField name="受入ステータス" numFmtId="0">
      <sharedItems containsBlank="1"/>
    </cacheField>
    <cacheField name="管理店舗" numFmtId="0">
      <sharedItems containsBlank="1" count="7">
        <s v="アピタ飯田店"/>
        <s v="かんてい局松本店"/>
        <s v="諏訪店"/>
        <s v="New伊那店"/>
        <m/>
        <s v="END"/>
        <s v="旧済" u="1"/>
      </sharedItems>
    </cacheField>
    <cacheField name="所在" numFmtId="0">
      <sharedItems containsBlank="1"/>
    </cacheField>
    <cacheField name="所在コメント1" numFmtId="0">
      <sharedItems containsBlank="1"/>
    </cacheField>
    <cacheField name="所在コメント2" numFmtId="0">
      <sharedItems containsBlank="1"/>
    </cacheField>
    <cacheField name="予定" numFmtId="0">
      <sharedItems containsBlank="1"/>
    </cacheField>
    <cacheField name="予定コメント" numFmtId="0">
      <sharedItems containsBlank="1"/>
    </cacheField>
    <cacheField name="販売ステータス" numFmtId="0">
      <sharedItems containsBlank="1"/>
    </cacheField>
    <cacheField name="出庫種別" numFmtId="0">
      <sharedItems containsBlank="1" count="11">
        <s v="ネット売上"/>
        <s v="業販売上"/>
        <s v="アピタ飯田店_店頭販売"/>
        <s v="かんてい局松本店_店頭販売"/>
        <s v="諏訪店_店舗売上"/>
        <s v="New伊那_店舗売上"/>
        <s v="廃棄"/>
        <s v="店舗売上（旧）"/>
        <m/>
        <s v="END"/>
        <s v=""/>
      </sharedItems>
    </cacheField>
    <cacheField name="出庫日_x000a_ （売上・廃棄日）" numFmtId="14">
      <sharedItems containsBlank="1"/>
    </cacheField>
    <cacheField name="決済方法" numFmtId="0">
      <sharedItems containsBlank="1"/>
    </cacheField>
    <cacheField name="決済2" numFmtId="0">
      <sharedItems containsBlank="1"/>
    </cacheField>
    <cacheField name="販売価格" numFmtId="0">
      <sharedItems containsBlank="1"/>
    </cacheField>
    <cacheField name="送料" numFmtId="0">
      <sharedItems containsBlank="1"/>
    </cacheField>
    <cacheField name="廃棄理由" numFmtId="0">
      <sharedItems containsBlank="1"/>
    </cacheField>
    <cacheField name="ネットステータス" numFmtId="0">
      <sharedItems containsBlank="1"/>
    </cacheField>
    <cacheField name="出品日" numFmtId="14">
      <sharedItems containsBlank="1"/>
    </cacheField>
    <cacheField name="出品金額" numFmtId="0">
      <sharedItems containsBlank="1"/>
    </cacheField>
    <cacheField name="販売先氏名" numFmtId="0">
      <sharedItems containsBlank="1" containsMixedTypes="1" containsNumber="1" containsInteger="1" minValue="0" maxValue="0"/>
    </cacheField>
    <cacheField name="販売先住所" numFmtId="0">
      <sharedItems containsBlank="1" containsMixedTypes="1" containsNumber="1" containsInteger="1" minValue="0" maxValue="0"/>
    </cacheField>
    <cacheField name="生年月日" numFmtId="0">
      <sharedItems containsBlank="1" containsMixedTypes="1" containsNumber="1" containsInteger="1" minValue="0" maxValue="0"/>
    </cacheField>
    <cacheField name="コメント" numFmtId="0">
      <sharedItems containsString="0" containsBlank="1" containsNumber="1" containsInteger="1" minValue="0" maxValue="0"/>
    </cacheField>
    <cacheField name="OP1" numFmtId="0">
      <sharedItems containsBlank="1"/>
    </cacheField>
    <cacheField name="OP2" numFmtId="0">
      <sharedItems containsBlank="1"/>
    </cacheField>
    <cacheField name="OP3" numFmtId="0">
      <sharedItems containsBlank="1"/>
    </cacheField>
    <cacheField name="OP4" numFmtId="0">
      <sharedItems containsBlank="1"/>
    </cacheField>
    <cacheField name="OP5" numFmtId="0">
      <sharedItems containsBlank="1"/>
    </cacheField>
    <cacheField name="OP6" numFmtId="0">
      <sharedItems containsBlank="1"/>
    </cacheField>
    <cacheField name="OP7" numFmtId="0">
      <sharedItems containsBlank="1"/>
    </cacheField>
    <cacheField name="OP8" numFmtId="0">
      <sharedItems containsBlank="1"/>
    </cacheField>
    <cacheField name="OP9" numFmtId="0">
      <sharedItems containsBlank="1"/>
    </cacheField>
    <cacheField name="OP10" numFmtId="0">
      <sharedItems containsBlank="1"/>
    </cacheField>
    <cacheField name="CP_FLG" numFmtId="0">
      <sharedItems containsBlank="1"/>
    </cacheField>
    <cacheField name="合計金額" numFmtId="0">
      <sharedItems containsString="0" containsBlank="1" containsNumber="1" containsInteger="1" minValue="0" maxValue="0"/>
    </cacheField>
    <cacheField name="販売量" numFmtId="0">
      <sharedItems containsString="0" containsBlank="1" containsNumber="1" containsInteger="1" minValue="0" maxValue="0"/>
    </cacheField>
    <cacheField name="廃棄量" numFmtId="0">
      <sharedItems containsString="0" containsBlank="1" containsNumber="1" containsInteger="1" minValue="0" maxValue="0"/>
    </cacheField>
    <cacheField name="IN" numFmtId="0">
      <sharedItems containsString="0" containsBlank="1" containsNumber="1" minValue="0" maxValue="1.8"/>
    </cacheField>
    <cacheField name="OUT" numFmtId="0">
      <sharedItems containsString="0" containsBlank="1" containsNumber="1" containsInteger="1" minValue="0" maxValue="0"/>
    </cacheField>
    <cacheField name="在庫量" numFmtId="0">
      <sharedItems containsString="0" containsBlank="1" containsNumber="1" minValue="0" maxValue="1.8"/>
    </cacheField>
    <cacheField name="在庫量chk" numFmtId="0">
      <sharedItems containsBlank="1"/>
    </cacheField>
    <cacheField name="仕入月" numFmtId="0">
      <sharedItems containsBlank="1"/>
    </cacheField>
    <cacheField name="入庫年度" numFmtId="0">
      <sharedItems containsBlank="1" containsMixedTypes="1" containsNumber="1" containsInteger="1" minValue="2020" maxValue="2020"/>
    </cacheField>
    <cacheField name="出庫月" numFmtId="0">
      <sharedItems containsBlank="1"/>
    </cacheField>
    <cacheField name="出庫年度" numFmtId="0">
      <sharedItems containsBlank="1" containsMixedTypes="1" containsNumber="1" containsInteger="1" minValue="2020" maxValue="2024" count="7">
        <s v=""/>
        <m/>
        <n v="2021" u="1"/>
        <n v="2023" u="1"/>
        <n v="2022" u="1"/>
        <n v="2020" u="1"/>
        <n v="2024" u="1"/>
      </sharedItems>
    </cacheField>
    <cacheField name="売渡承諾書ID" numFmtId="0">
      <sharedItems containsBlank="1"/>
    </cacheField>
    <cacheField name="OPA1" numFmtId="0">
      <sharedItems containsBlank="1"/>
    </cacheField>
    <cacheField name="OPA2" numFmtId="0">
      <sharedItems containsNonDate="0" containsString="0" containsBlank="1"/>
    </cacheField>
    <cacheField name="OPA3" numFmtId="0">
      <sharedItems containsNonDate="0" containsString="0" containsBlank="1"/>
    </cacheField>
    <cacheField name="OPA4" numFmtId="0">
      <sharedItems containsNonDate="0" containsString="0" containsBlank="1"/>
    </cacheField>
    <cacheField name="OPA5" numFmtId="0">
      <sharedItems containsNonDate="0" containsString="0" containsBlank="1"/>
    </cacheField>
    <cacheField name="2020" numFmtId="0">
      <sharedItems containsString="0" containsBlank="1" containsNumber="1" minValue="0" maxValue="1.8"/>
    </cacheField>
    <cacheField name="2021" numFmtId="0">
      <sharedItems containsString="0" containsBlank="1" containsNumber="1" minValue="0" maxValue="1.8"/>
    </cacheField>
    <cacheField name="2022" numFmtId="0">
      <sharedItems containsString="0" containsBlank="1" containsNumber="1" minValue="0" maxValue="1.8"/>
    </cacheField>
    <cacheField name="2023" numFmtId="0">
      <sharedItems containsString="0" containsBlank="1" containsNumber="1" minValue="0" maxValue="1.8"/>
    </cacheField>
    <cacheField name="2024" numFmtId="0">
      <sharedItems containsString="0" containsBlank="1" containsNumber="1" minValue="0" maxValue="1.8"/>
    </cacheField>
    <cacheField name="2025" numFmtId="0">
      <sharedItems containsString="0" containsBlank="1" containsNumber="1" minValue="0" maxValue="1.8"/>
    </cacheField>
    <cacheField name="2026" numFmtId="0">
      <sharedItems containsString="0" containsBlank="1" containsNumber="1" minValue="0" maxValue="1.8"/>
    </cacheField>
    <cacheField name="2027" numFmtId="0">
      <sharedItems containsString="0" containsBlank="1" containsNumber="1" minValue="0" maxValue="1.8"/>
    </cacheField>
    <cacheField name="2028" numFmtId="0">
      <sharedItems containsString="0" containsBlank="1" containsNumber="1" minValue="0" maxValue="1.8"/>
    </cacheField>
    <cacheField name="2029" numFmtId="0">
      <sharedItems containsString="0" containsBlank="1" containsNumber="1" minValue="0" maxValue="1.8"/>
    </cacheField>
    <cacheField name="2030" numFmtId="0">
      <sharedItems containsString="0" containsBlank="1" containsNumber="1" minValue="0" maxValue="1.8"/>
    </cacheField>
    <cacheField name="2031" numFmtId="0">
      <sharedItems containsString="0" containsBlank="1" containsNumber="1" minValue="0" maxValue="1.8"/>
    </cacheField>
    <cacheField name="2032" numFmtId="0">
      <sharedItems containsString="0" containsBlank="1" containsNumber="1" minValue="0" maxValue="1.8"/>
    </cacheField>
    <cacheField name="2033" numFmtId="0">
      <sharedItems containsString="0" containsBlank="1" containsNumber="1" minValue="0" maxValue="1.8"/>
    </cacheField>
    <cacheField name="2034" numFmtId="0">
      <sharedItems containsString="0" containsBlank="1" containsNumber="1" minValue="0" maxValue="1.8"/>
    </cacheField>
    <cacheField name="2035" numFmtId="0">
      <sharedItems containsString="0" containsBlank="1" containsNumber="1" minValue="0" maxValue="1.8"/>
    </cacheField>
    <cacheField name="2036" numFmtId="0">
      <sharedItems containsString="0" containsBlank="1" containsNumber="1" minValue="0" maxValue="1.8"/>
    </cacheField>
    <cacheField name="2037" numFmtId="0">
      <sharedItems containsString="0" containsBlank="1" containsNumber="1" minValue="0" maxValue="1.8"/>
    </cacheField>
    <cacheField name="2038" numFmtId="0">
      <sharedItems containsString="0" containsBlank="1" containsNumber="1" minValue="0" maxValue="1.8"/>
    </cacheField>
    <cacheField name="2039" numFmtId="0">
      <sharedItems containsString="0" containsBlank="1" containsNumber="1" minValue="0" maxValue="1.8"/>
    </cacheField>
    <cacheField name="2040" numFmtId="0">
      <sharedItems containsString="0" containsBlank="1" containsNumber="1" minValue="0" maxValue="1.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c" refreshedDate="45389.655507291667" createdVersion="8" refreshedVersion="8" minRefreshableVersion="3" recordCount="21" xr:uid="{C6F3077F-7F6C-410D-A127-B7512A0FA349}">
  <cacheSource type="worksheet">
    <worksheetSource ref="A1:BK1048576" sheet="管理"/>
  </cacheSource>
  <cacheFields count="63">
    <cacheField name="No" numFmtId="0">
      <sharedItems containsBlank="1" containsMixedTypes="1" containsNumber="1" containsInteger="1" minValue="0" maxValue="100001"/>
    </cacheField>
    <cacheField name="商品名" numFmtId="0">
      <sharedItems containsBlank="1"/>
    </cacheField>
    <cacheField name="酒類区分" numFmtId="0">
      <sharedItems containsBlank="1" count="20">
        <s v="清酒"/>
        <s v="合成清酒"/>
        <s v="連続式蒸留焼酎"/>
        <s v="単式蒸留焼酎"/>
        <s v="みりん"/>
        <s v="ビール"/>
        <s v="果実酒"/>
        <s v="甘味果実酒"/>
        <s v="ウイスキー"/>
        <s v="ブランデー"/>
        <s v="原料用アルコール"/>
        <s v="発泡酒"/>
        <s v="その他の醸造酒"/>
        <s v="スピリッツ"/>
        <s v="リキュール"/>
        <s v="雑酒"/>
        <s v="粉末酒"/>
        <s v="END"/>
        <m/>
        <s v="" u="1"/>
      </sharedItems>
    </cacheField>
    <cacheField name="単位容量_x000a_ （単位：L)" numFmtId="0">
      <sharedItems containsBlank="1" containsMixedTypes="1" containsNumber="1" minValue="1.8" maxValue="1.8"/>
    </cacheField>
    <cacheField name="本数" numFmtId="0">
      <sharedItems containsBlank="1" containsMixedTypes="1" containsNumber="1" containsInteger="1" minValue="1" maxValue="1"/>
    </cacheField>
    <cacheField name="消費期限" numFmtId="176">
      <sharedItems containsDate="1" containsBlank="1" containsMixedTypes="1" minDate="2021-06-01T00:00:00" maxDate="2021-06-02T00:00:00"/>
    </cacheField>
    <cacheField name="仕入金額" numFmtId="0">
      <sharedItems containsBlank="1" containsMixedTypes="1" containsNumber="1" containsInteger="1" minValue="330" maxValue="330"/>
    </cacheField>
    <cacheField name="買取店舗" numFmtId="0">
      <sharedItems containsBlank="1" count="8">
        <s v="アピタ飯田店"/>
        <s v="かんてい局松本店"/>
        <s v="諏訪店"/>
        <s v="New伊那店"/>
        <m/>
        <s v="END"/>
        <s v="かいてん局松本店" u="1"/>
        <s v="" u="1"/>
      </sharedItems>
    </cacheField>
    <cacheField name="仕入れ日" numFmtId="14">
      <sharedItems containsDate="1" containsBlank="1" containsMixedTypes="1" minDate="2021-01-27T00:00:00" maxDate="2021-01-28T00:00:00"/>
    </cacheField>
    <cacheField name="売渡承諾書No" numFmtId="0">
      <sharedItems containsBlank="1"/>
    </cacheField>
    <cacheField name="仕入先" numFmtId="0">
      <sharedItems containsBlank="1"/>
    </cacheField>
    <cacheField name="仕入先住所" numFmtId="0">
      <sharedItems containsBlank="1"/>
    </cacheField>
    <cacheField name="合計_x000a_ （単位：L)" numFmtId="0">
      <sharedItems containsBlank="1" containsMixedTypes="1" containsNumber="1" minValue="1.8" maxValue="1.8"/>
    </cacheField>
    <cacheField name="受入ステータス" numFmtId="0">
      <sharedItems containsBlank="1"/>
    </cacheField>
    <cacheField name="管理店舗" numFmtId="0">
      <sharedItems containsBlank="1"/>
    </cacheField>
    <cacheField name="所在" numFmtId="0">
      <sharedItems containsBlank="1"/>
    </cacheField>
    <cacheField name="所在コメント1" numFmtId="0">
      <sharedItems containsBlank="1"/>
    </cacheField>
    <cacheField name="所在コメント2" numFmtId="0">
      <sharedItems containsBlank="1"/>
    </cacheField>
    <cacheField name="予定" numFmtId="0">
      <sharedItems containsBlank="1" count="11">
        <s v="アピタ飯田店予定"/>
        <s v="かんてい局松本店予定"/>
        <s v="業販予定"/>
        <s v="旧店保管予定"/>
        <s v="廃棄予定"/>
        <m/>
        <s v="New伊那予定"/>
        <s v="諏訪予定"/>
        <s v="END"/>
        <s v=""/>
        <s v="かいてん局松本店予定" u="1"/>
      </sharedItems>
    </cacheField>
    <cacheField name="予定コメント" numFmtId="0">
      <sharedItems containsBlank="1"/>
    </cacheField>
    <cacheField name="販売ステータス" numFmtId="0">
      <sharedItems containsBlank="1" count="5">
        <s v="済"/>
        <s v="廃棄"/>
        <m/>
        <s v="END"/>
        <s v=""/>
      </sharedItems>
    </cacheField>
    <cacheField name="出庫種別" numFmtId="0">
      <sharedItems containsBlank="1" count="12">
        <s v="ネット売上"/>
        <s v="業販売上"/>
        <s v="アピタ飯田店_店頭販売"/>
        <s v="かんてい局松本店_店頭販売"/>
        <s v="諏訪店_店舗売上"/>
        <s v="New伊那_店舗売上"/>
        <s v="廃棄"/>
        <s v="店舗売上（旧）"/>
        <m/>
        <s v="END"/>
        <s v=""/>
        <s v="かいてん局松本店_店頭販売" u="1"/>
      </sharedItems>
    </cacheField>
    <cacheField name="出庫日_x000a_ （売上・廃棄日）" numFmtId="14">
      <sharedItems containsBlank="1"/>
    </cacheField>
    <cacheField name="決済方法" numFmtId="0">
      <sharedItems containsBlank="1"/>
    </cacheField>
    <cacheField name="決済2" numFmtId="0">
      <sharedItems containsBlank="1"/>
    </cacheField>
    <cacheField name="販売価格" numFmtId="0">
      <sharedItems containsBlank="1"/>
    </cacheField>
    <cacheField name="送料" numFmtId="0">
      <sharedItems containsBlank="1"/>
    </cacheField>
    <cacheField name="廃棄理由" numFmtId="0">
      <sharedItems containsBlank="1"/>
    </cacheField>
    <cacheField name="ネットステータス" numFmtId="0">
      <sharedItems containsBlank="1" count="4">
        <s v="出品"/>
        <m/>
        <s v="END"/>
        <s v=""/>
      </sharedItems>
    </cacheField>
    <cacheField name="出品日" numFmtId="14">
      <sharedItems containsBlank="1"/>
    </cacheField>
    <cacheField name="出品金額" numFmtId="0">
      <sharedItems containsBlank="1"/>
    </cacheField>
    <cacheField name="販売先氏名" numFmtId="0">
      <sharedItems containsBlank="1" containsMixedTypes="1" containsNumber="1" containsInteger="1" minValue="0" maxValue="0"/>
    </cacheField>
    <cacheField name="販売先住所" numFmtId="0">
      <sharedItems containsBlank="1" containsMixedTypes="1" containsNumber="1" containsInteger="1" minValue="0" maxValue="0"/>
    </cacheField>
    <cacheField name="生年月日" numFmtId="0">
      <sharedItems containsBlank="1" containsMixedTypes="1" containsNumber="1" containsInteger="1" minValue="0" maxValue="0"/>
    </cacheField>
    <cacheField name="コメント" numFmtId="0">
      <sharedItems containsString="0" containsBlank="1" containsNumber="1" containsInteger="1" minValue="0" maxValue="0"/>
    </cacheField>
    <cacheField name="OP1" numFmtId="0">
      <sharedItems containsBlank="1"/>
    </cacheField>
    <cacheField name="OP2" numFmtId="0">
      <sharedItems containsBlank="1"/>
    </cacheField>
    <cacheField name="OP3" numFmtId="0">
      <sharedItems containsBlank="1"/>
    </cacheField>
    <cacheField name="OP4" numFmtId="0">
      <sharedItems containsBlank="1"/>
    </cacheField>
    <cacheField name="OP5" numFmtId="0">
      <sharedItems containsBlank="1"/>
    </cacheField>
    <cacheField name="OP6" numFmtId="0">
      <sharedItems containsBlank="1"/>
    </cacheField>
    <cacheField name="OP7" numFmtId="0">
      <sharedItems containsBlank="1"/>
    </cacheField>
    <cacheField name="OP8" numFmtId="0">
      <sharedItems containsBlank="1"/>
    </cacheField>
    <cacheField name="OP9" numFmtId="0">
      <sharedItems containsBlank="1"/>
    </cacheField>
    <cacheField name="OP10" numFmtId="0">
      <sharedItems containsBlank="1"/>
    </cacheField>
    <cacheField name="CP_FLG" numFmtId="0">
      <sharedItems containsBlank="1"/>
    </cacheField>
    <cacheField name="合計金額" numFmtId="0">
      <sharedItems containsString="0" containsBlank="1" containsNumber="1" containsInteger="1" minValue="0" maxValue="0"/>
    </cacheField>
    <cacheField name="販売量" numFmtId="0">
      <sharedItems containsString="0" containsBlank="1" containsNumber="1" containsInteger="1" minValue="0" maxValue="0"/>
    </cacheField>
    <cacheField name="廃棄量" numFmtId="0">
      <sharedItems containsString="0" containsBlank="1" containsNumber="1" containsInteger="1" minValue="0" maxValue="0"/>
    </cacheField>
    <cacheField name="IN" numFmtId="0">
      <sharedItems containsString="0" containsBlank="1" containsNumber="1" minValue="0" maxValue="1.8"/>
    </cacheField>
    <cacheField name="OUT" numFmtId="0">
      <sharedItems containsString="0" containsBlank="1" containsNumber="1" containsInteger="1" minValue="0" maxValue="0"/>
    </cacheField>
    <cacheField name="在庫量" numFmtId="0">
      <sharedItems containsString="0" containsBlank="1" containsNumber="1" minValue="0" maxValue="1.8"/>
    </cacheField>
    <cacheField name="在庫量chk" numFmtId="0">
      <sharedItems containsBlank="1"/>
    </cacheField>
    <cacheField name="仕入月" numFmtId="0">
      <sharedItems containsBlank="1" count="44">
        <s v=""/>
        <s v="2021/1"/>
        <m/>
        <s v="2021/2" u="1"/>
        <s v="2021/3" u="1"/>
        <s v="2020/12" u="1"/>
        <s v="2021/12" u="1"/>
        <s v="2021/4" u="1"/>
        <s v="2021/5" u="1"/>
        <s v="2022/1" u="1"/>
        <s v="2021/6" u="1"/>
        <s v="2022/2" u="1"/>
        <s v="2021/7" u="1"/>
        <s v="2021/8" u="1"/>
        <s v="2021/9" u="1"/>
        <s v="2021/10" u="1"/>
        <s v="2021/11" u="1"/>
        <s v="2022/3" u="1"/>
        <s v="2022/4" u="1"/>
        <s v="2020/4" u="1"/>
        <s v="2022/5" u="1"/>
        <s v="2022/6" u="1"/>
        <s v="2022/7" u="1"/>
        <s v="2022/8" u="1"/>
        <s v="2022/9" u="1"/>
        <s v="2022/10" u="1"/>
        <s v="2022/11" u="1"/>
        <s v="2022/12" u="1"/>
        <s v="2023/1" u="1"/>
        <s v="2023/2" u="1"/>
        <s v="2023/3" u="1"/>
        <s v="2023/4" u="1"/>
        <s v="2023/5" u="1"/>
        <s v="2023/6" u="1"/>
        <s v="2023/7" u="1"/>
        <s v="2023/8" u="1"/>
        <s v="2023/9" u="1"/>
        <s v="2023/10" u="1"/>
        <s v="2023/11" u="1"/>
        <s v="2023/12" u="1"/>
        <s v="2024/1" u="1"/>
        <s v="2024/2" u="1"/>
        <s v="2024/3" u="1"/>
        <s v="2024/4" u="1"/>
      </sharedItems>
    </cacheField>
    <cacheField name="入庫年度" numFmtId="0">
      <sharedItems containsBlank="1" containsMixedTypes="1" containsNumber="1" containsInteger="1" minValue="2020" maxValue="2024" count="7">
        <s v=""/>
        <n v="2020"/>
        <m/>
        <n v="2021" u="1"/>
        <n v="2022" u="1"/>
        <n v="2023" u="1"/>
        <n v="2024" u="1"/>
      </sharedItems>
    </cacheField>
    <cacheField name="出庫月" numFmtId="0">
      <sharedItems containsBlank="1" count="41">
        <s v=""/>
        <m/>
        <s v="2021/5" u="1"/>
        <s v="2024/2" u="1"/>
        <s v="2021/6" u="1"/>
        <s v="2024/1" u="1"/>
        <s v="2021/10" u="1"/>
        <s v="2021/9" u="1"/>
        <s v="2021/4" u="1"/>
        <s v="2021/8" u="1"/>
        <s v="2023/12" u="1"/>
        <s v="2021/7" u="1"/>
        <s v="2022/12" u="1"/>
        <s v="2021/11" u="1"/>
        <s v="2021/1" u="1"/>
        <s v="2022/1" u="1"/>
        <s v="2022/7" u="1"/>
        <s v="2022/8" u="1"/>
        <s v="2023/2" u="1"/>
        <s v="2022/3" u="1"/>
        <s v="2022/2" u="1"/>
        <s v="2021/12" u="1"/>
        <s v="2022/10" u="1"/>
        <s v="2023/10" u="1"/>
        <s v="2023/5" u="1"/>
        <s v="2022/4" u="1"/>
        <s v="2022/9" u="1"/>
        <s v="2023/7" u="1"/>
        <s v="2022/5" u="1"/>
        <s v="2022/6" u="1"/>
        <s v="2023/3" u="1"/>
        <s v="2022/11" u="1"/>
        <s v="2024/3" u="1"/>
        <s v="2023/9" u="1"/>
        <s v="2023/4" u="1"/>
        <s v="2023/1" u="1"/>
        <s v="2023/6" u="1"/>
        <s v="2023/8" u="1"/>
        <s v="2023/11" u="1"/>
        <s v="2024/4" u="1"/>
        <s v="2013/10" u="1"/>
      </sharedItems>
    </cacheField>
    <cacheField name="出庫年度" numFmtId="0">
      <sharedItems containsBlank="1" containsMixedTypes="1" containsNumber="1" containsInteger="1" minValue="2013" maxValue="2024" count="8">
        <s v=""/>
        <m/>
        <n v="2021" u="1"/>
        <n v="2023" u="1"/>
        <n v="2022" u="1"/>
        <n v="2020" u="1"/>
        <n v="2024" u="1"/>
        <n v="2013" u="1"/>
      </sharedItems>
    </cacheField>
    <cacheField name="売渡承諾書ID" numFmtId="0">
      <sharedItems containsBlank="1"/>
    </cacheField>
    <cacheField name="OPA1" numFmtId="0">
      <sharedItems containsBlank="1" count="38">
        <s v=""/>
        <m/>
        <s v="2021/5" u="1"/>
        <s v="2021/4" u="1"/>
        <s v="2024/1" u="1"/>
        <s v="2021/10" u="1"/>
        <s v="2021/9" u="1"/>
        <s v="2021/7" u="1"/>
        <s v="2021/6" u="1"/>
        <s v="2023/12" u="1"/>
        <s v="2022/6" u="1"/>
        <s v="2022/2" u="1"/>
        <s v="2021/8" u="1"/>
        <s v="2021/11" u="1"/>
        <s v="2023/2" u="1"/>
        <s v="2021/12" u="1"/>
        <s v="2022/1" u="1"/>
        <s v="2022/3" u="1"/>
        <s v="2022/4" u="1"/>
        <s v="2022/5" u="1"/>
        <s v="2023/7" u="1"/>
        <s v="2022/7" u="1"/>
        <s v="2022/8" u="1"/>
        <s v="2022/9" u="1"/>
        <s v="2022/10" u="1"/>
        <s v="2022/11" u="1"/>
        <s v="2022/12" u="1"/>
        <s v="2023/1" u="1"/>
        <s v="2023/3" u="1"/>
        <s v="2023/4" u="1"/>
        <s v="2023/6" u="1"/>
        <s v="2023/10" u="1"/>
        <s v="2024/2" u="1"/>
        <s v="2023/8" u="1"/>
        <s v="2023/9" u="1"/>
        <s v="2023/11" u="1"/>
        <s v="2024/3" u="1"/>
        <s v="2024/12" u="1"/>
      </sharedItems>
    </cacheField>
    <cacheField name="OPA2" numFmtId="0">
      <sharedItems containsNonDate="0" containsString="0" containsBlank="1"/>
    </cacheField>
    <cacheField name="OPA3" numFmtId="0">
      <sharedItems containsNonDate="0" containsString="0" containsBlank="1"/>
    </cacheField>
    <cacheField name="OPA4" numFmtId="0">
      <sharedItems containsNonDate="0" containsString="0" containsBlank="1"/>
    </cacheField>
    <cacheField name="OPA5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n v="0"/>
    <s v="管理用"/>
    <x v="0"/>
    <m/>
    <m/>
    <m/>
    <m/>
    <s v="アピタ飯田店"/>
    <m/>
    <m/>
    <m/>
    <m/>
    <m/>
    <s v="受入前"/>
    <x v="0"/>
    <s v="店舗"/>
    <m/>
    <m/>
    <s v="アピタ飯田店予定"/>
    <m/>
    <s v="済"/>
    <x v="0"/>
    <m/>
    <s v="POS"/>
    <m/>
    <m/>
    <m/>
    <m/>
    <s v="出品"/>
    <m/>
    <m/>
    <m/>
    <m/>
    <m/>
    <m/>
    <m/>
    <m/>
    <m/>
    <m/>
    <m/>
    <m/>
    <m/>
    <m/>
    <m/>
    <m/>
    <s v="END"/>
    <n v="0"/>
    <n v="0"/>
    <n v="0"/>
    <n v="0"/>
    <n v="0"/>
    <n v="0"/>
    <s v=""/>
    <s v=""/>
    <s v=""/>
    <s v=""/>
    <x v="0"/>
    <s v=""/>
    <s v="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0"/>
    <s v="管理用"/>
    <x v="1"/>
    <m/>
    <m/>
    <m/>
    <m/>
    <s v="かんてい局松本店"/>
    <m/>
    <m/>
    <m/>
    <m/>
    <m/>
    <s v="受入チェック済"/>
    <x v="1"/>
    <s v="蔵王"/>
    <m/>
    <m/>
    <s v="かんてい局松本店予定"/>
    <m/>
    <s v="廃棄"/>
    <x v="1"/>
    <m/>
    <s v="現金（出納帳）"/>
    <m/>
    <m/>
    <m/>
    <m/>
    <m/>
    <m/>
    <m/>
    <m/>
    <m/>
    <m/>
    <m/>
    <m/>
    <m/>
    <m/>
    <m/>
    <m/>
    <m/>
    <m/>
    <m/>
    <m/>
    <m/>
    <s v="END"/>
    <n v="0"/>
    <n v="0"/>
    <n v="0"/>
    <n v="0"/>
    <n v="0"/>
    <n v="0"/>
    <s v=""/>
    <s v=""/>
    <s v=""/>
    <s v=""/>
    <x v="0"/>
    <s v=""/>
    <s v="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0"/>
    <s v="管理用"/>
    <x v="2"/>
    <m/>
    <m/>
    <m/>
    <m/>
    <s v="諏訪店"/>
    <m/>
    <m/>
    <m/>
    <m/>
    <m/>
    <m/>
    <x v="2"/>
    <s v="店移動中"/>
    <m/>
    <m/>
    <s v="業販予定"/>
    <m/>
    <m/>
    <x v="2"/>
    <m/>
    <s v="かんたん決済"/>
    <m/>
    <m/>
    <m/>
    <m/>
    <m/>
    <m/>
    <m/>
    <m/>
    <m/>
    <m/>
    <m/>
    <m/>
    <m/>
    <m/>
    <m/>
    <m/>
    <m/>
    <m/>
    <m/>
    <m/>
    <m/>
    <s v="END"/>
    <n v="0"/>
    <n v="0"/>
    <n v="0"/>
    <n v="0"/>
    <n v="0"/>
    <n v="0"/>
    <s v=""/>
    <s v=""/>
    <s v=""/>
    <s v=""/>
    <x v="0"/>
    <s v=""/>
    <s v="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0"/>
    <s v="管理用"/>
    <x v="3"/>
    <m/>
    <m/>
    <m/>
    <m/>
    <s v="New伊那店"/>
    <m/>
    <m/>
    <m/>
    <m/>
    <m/>
    <m/>
    <x v="3"/>
    <s v="旧店"/>
    <m/>
    <m/>
    <s v="旧店保管予定"/>
    <m/>
    <m/>
    <x v="3"/>
    <m/>
    <s v="銀行振込"/>
    <m/>
    <m/>
    <m/>
    <m/>
    <m/>
    <m/>
    <m/>
    <m/>
    <m/>
    <m/>
    <m/>
    <m/>
    <m/>
    <m/>
    <m/>
    <m/>
    <m/>
    <m/>
    <m/>
    <m/>
    <m/>
    <s v="END"/>
    <n v="0"/>
    <n v="0"/>
    <n v="0"/>
    <n v="0"/>
    <n v="0"/>
    <n v="0"/>
    <s v=""/>
    <s v=""/>
    <s v=""/>
    <s v=""/>
    <x v="0"/>
    <s v=""/>
    <s v="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0"/>
    <s v="管理用"/>
    <x v="4"/>
    <m/>
    <m/>
    <m/>
    <m/>
    <m/>
    <m/>
    <m/>
    <m/>
    <m/>
    <m/>
    <m/>
    <x v="4"/>
    <m/>
    <m/>
    <m/>
    <s v="廃棄予定"/>
    <m/>
    <m/>
    <x v="4"/>
    <m/>
    <m/>
    <m/>
    <m/>
    <m/>
    <m/>
    <m/>
    <m/>
    <m/>
    <m/>
    <m/>
    <m/>
    <m/>
    <m/>
    <m/>
    <m/>
    <m/>
    <m/>
    <m/>
    <m/>
    <m/>
    <m/>
    <m/>
    <s v="END"/>
    <n v="0"/>
    <n v="0"/>
    <n v="0"/>
    <n v="0"/>
    <n v="0"/>
    <n v="0"/>
    <s v=""/>
    <s v=""/>
    <s v=""/>
    <s v=""/>
    <x v="0"/>
    <s v=""/>
    <s v="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0"/>
    <s v="管理用"/>
    <x v="5"/>
    <m/>
    <m/>
    <m/>
    <m/>
    <m/>
    <m/>
    <m/>
    <m/>
    <m/>
    <m/>
    <m/>
    <x v="4"/>
    <m/>
    <m/>
    <m/>
    <m/>
    <m/>
    <m/>
    <x v="5"/>
    <m/>
    <m/>
    <m/>
    <m/>
    <m/>
    <m/>
    <m/>
    <m/>
    <m/>
    <m/>
    <m/>
    <m/>
    <m/>
    <m/>
    <m/>
    <m/>
    <m/>
    <m/>
    <m/>
    <m/>
    <m/>
    <m/>
    <m/>
    <s v="END"/>
    <n v="0"/>
    <n v="0"/>
    <n v="0"/>
    <n v="0"/>
    <n v="0"/>
    <n v="0"/>
    <s v=""/>
    <s v=""/>
    <s v=""/>
    <s v=""/>
    <x v="0"/>
    <s v=""/>
    <s v="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0"/>
    <s v="管理用"/>
    <x v="6"/>
    <m/>
    <m/>
    <m/>
    <m/>
    <m/>
    <m/>
    <m/>
    <m/>
    <m/>
    <m/>
    <m/>
    <x v="4"/>
    <m/>
    <m/>
    <m/>
    <s v="New伊那予定"/>
    <m/>
    <m/>
    <x v="6"/>
    <m/>
    <m/>
    <m/>
    <m/>
    <m/>
    <m/>
    <m/>
    <m/>
    <m/>
    <m/>
    <m/>
    <m/>
    <m/>
    <m/>
    <m/>
    <m/>
    <m/>
    <m/>
    <m/>
    <m/>
    <m/>
    <m/>
    <m/>
    <s v="END"/>
    <n v="0"/>
    <n v="0"/>
    <n v="0"/>
    <n v="0"/>
    <n v="0"/>
    <n v="0"/>
    <s v=""/>
    <s v=""/>
    <s v=""/>
    <s v=""/>
    <x v="0"/>
    <s v=""/>
    <s v="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0"/>
    <s v="管理用"/>
    <x v="7"/>
    <m/>
    <m/>
    <m/>
    <m/>
    <m/>
    <m/>
    <m/>
    <m/>
    <m/>
    <m/>
    <m/>
    <x v="4"/>
    <m/>
    <m/>
    <m/>
    <s v="諏訪予定"/>
    <m/>
    <m/>
    <x v="7"/>
    <m/>
    <m/>
    <m/>
    <m/>
    <m/>
    <m/>
    <m/>
    <m/>
    <m/>
    <m/>
    <m/>
    <m/>
    <m/>
    <m/>
    <m/>
    <m/>
    <m/>
    <m/>
    <m/>
    <m/>
    <m/>
    <m/>
    <m/>
    <s v="END"/>
    <n v="0"/>
    <n v="0"/>
    <n v="0"/>
    <n v="0"/>
    <n v="0"/>
    <n v="0"/>
    <s v=""/>
    <s v=""/>
    <s v=""/>
    <s v=""/>
    <x v="0"/>
    <s v=""/>
    <s v="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0"/>
    <s v="管理用"/>
    <x v="8"/>
    <m/>
    <m/>
    <m/>
    <m/>
    <m/>
    <m/>
    <m/>
    <m/>
    <m/>
    <m/>
    <m/>
    <x v="4"/>
    <m/>
    <m/>
    <m/>
    <m/>
    <m/>
    <m/>
    <x v="8"/>
    <m/>
    <m/>
    <m/>
    <m/>
    <m/>
    <m/>
    <m/>
    <m/>
    <m/>
    <m/>
    <m/>
    <m/>
    <m/>
    <m/>
    <m/>
    <m/>
    <m/>
    <m/>
    <m/>
    <m/>
    <m/>
    <m/>
    <m/>
    <s v="END"/>
    <n v="0"/>
    <n v="0"/>
    <n v="0"/>
    <n v="0"/>
    <n v="0"/>
    <n v="0"/>
    <s v=""/>
    <s v=""/>
    <s v=""/>
    <s v=""/>
    <x v="0"/>
    <s v=""/>
    <s v="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0"/>
    <s v="管理用"/>
    <x v="9"/>
    <m/>
    <m/>
    <m/>
    <m/>
    <m/>
    <m/>
    <m/>
    <m/>
    <m/>
    <m/>
    <m/>
    <x v="4"/>
    <m/>
    <m/>
    <m/>
    <m/>
    <m/>
    <m/>
    <x v="8"/>
    <m/>
    <m/>
    <m/>
    <m/>
    <m/>
    <m/>
    <m/>
    <m/>
    <m/>
    <m/>
    <m/>
    <m/>
    <m/>
    <m/>
    <m/>
    <m/>
    <m/>
    <m/>
    <m/>
    <m/>
    <m/>
    <m/>
    <m/>
    <s v="END"/>
    <n v="0"/>
    <n v="0"/>
    <n v="0"/>
    <n v="0"/>
    <n v="0"/>
    <n v="0"/>
    <s v=""/>
    <s v=""/>
    <s v=""/>
    <s v=""/>
    <x v="0"/>
    <s v=""/>
    <s v="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0"/>
    <s v="管理用"/>
    <x v="10"/>
    <m/>
    <m/>
    <m/>
    <m/>
    <m/>
    <m/>
    <m/>
    <m/>
    <m/>
    <m/>
    <m/>
    <x v="4"/>
    <m/>
    <m/>
    <m/>
    <m/>
    <m/>
    <m/>
    <x v="8"/>
    <m/>
    <m/>
    <m/>
    <m/>
    <m/>
    <m/>
    <m/>
    <m/>
    <m/>
    <m/>
    <m/>
    <m/>
    <m/>
    <m/>
    <m/>
    <m/>
    <m/>
    <m/>
    <m/>
    <m/>
    <m/>
    <m/>
    <m/>
    <s v="END"/>
    <n v="0"/>
    <n v="0"/>
    <n v="0"/>
    <n v="0"/>
    <n v="0"/>
    <n v="0"/>
    <s v=""/>
    <s v=""/>
    <s v=""/>
    <s v=""/>
    <x v="0"/>
    <s v=""/>
    <s v="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0"/>
    <s v="管理用"/>
    <x v="11"/>
    <m/>
    <m/>
    <m/>
    <m/>
    <m/>
    <m/>
    <m/>
    <m/>
    <m/>
    <m/>
    <m/>
    <x v="4"/>
    <m/>
    <m/>
    <m/>
    <m/>
    <m/>
    <m/>
    <x v="8"/>
    <m/>
    <m/>
    <m/>
    <m/>
    <m/>
    <m/>
    <m/>
    <m/>
    <m/>
    <m/>
    <m/>
    <m/>
    <m/>
    <m/>
    <m/>
    <m/>
    <m/>
    <m/>
    <m/>
    <m/>
    <m/>
    <m/>
    <m/>
    <s v="END"/>
    <n v="0"/>
    <n v="0"/>
    <n v="0"/>
    <n v="0"/>
    <n v="0"/>
    <n v="0"/>
    <s v=""/>
    <s v=""/>
    <s v=""/>
    <s v=""/>
    <x v="0"/>
    <s v=""/>
    <s v="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0"/>
    <s v="管理用"/>
    <x v="12"/>
    <m/>
    <m/>
    <m/>
    <m/>
    <m/>
    <m/>
    <m/>
    <m/>
    <m/>
    <m/>
    <m/>
    <x v="4"/>
    <m/>
    <m/>
    <m/>
    <m/>
    <m/>
    <m/>
    <x v="8"/>
    <m/>
    <m/>
    <m/>
    <m/>
    <m/>
    <m/>
    <m/>
    <m/>
    <m/>
    <m/>
    <m/>
    <m/>
    <m/>
    <m/>
    <m/>
    <m/>
    <m/>
    <m/>
    <m/>
    <m/>
    <m/>
    <m/>
    <m/>
    <s v="END"/>
    <n v="0"/>
    <n v="0"/>
    <n v="0"/>
    <n v="0"/>
    <n v="0"/>
    <n v="0"/>
    <s v=""/>
    <s v=""/>
    <s v=""/>
    <s v=""/>
    <x v="0"/>
    <s v=""/>
    <s v="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0"/>
    <s v="管理用"/>
    <x v="13"/>
    <m/>
    <m/>
    <m/>
    <m/>
    <m/>
    <m/>
    <m/>
    <m/>
    <m/>
    <m/>
    <m/>
    <x v="4"/>
    <m/>
    <m/>
    <m/>
    <m/>
    <m/>
    <m/>
    <x v="8"/>
    <m/>
    <m/>
    <m/>
    <m/>
    <m/>
    <m/>
    <m/>
    <m/>
    <m/>
    <m/>
    <m/>
    <m/>
    <m/>
    <m/>
    <m/>
    <m/>
    <m/>
    <m/>
    <m/>
    <m/>
    <m/>
    <m/>
    <m/>
    <s v="END"/>
    <n v="0"/>
    <n v="0"/>
    <n v="0"/>
    <n v="0"/>
    <n v="0"/>
    <n v="0"/>
    <s v=""/>
    <s v=""/>
    <s v=""/>
    <s v=""/>
    <x v="0"/>
    <s v=""/>
    <s v="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0"/>
    <s v="管理用"/>
    <x v="14"/>
    <m/>
    <m/>
    <m/>
    <m/>
    <m/>
    <m/>
    <m/>
    <m/>
    <m/>
    <m/>
    <m/>
    <x v="4"/>
    <m/>
    <m/>
    <m/>
    <m/>
    <m/>
    <m/>
    <x v="8"/>
    <m/>
    <m/>
    <m/>
    <m/>
    <m/>
    <m/>
    <m/>
    <m/>
    <m/>
    <m/>
    <m/>
    <m/>
    <m/>
    <m/>
    <m/>
    <m/>
    <m/>
    <m/>
    <m/>
    <m/>
    <m/>
    <m/>
    <m/>
    <s v="END"/>
    <n v="0"/>
    <n v="0"/>
    <n v="0"/>
    <n v="0"/>
    <n v="0"/>
    <n v="0"/>
    <s v=""/>
    <s v=""/>
    <s v=""/>
    <s v=""/>
    <x v="0"/>
    <s v=""/>
    <s v="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0"/>
    <s v="管理用"/>
    <x v="15"/>
    <m/>
    <m/>
    <m/>
    <m/>
    <m/>
    <m/>
    <m/>
    <m/>
    <m/>
    <m/>
    <m/>
    <x v="4"/>
    <m/>
    <m/>
    <m/>
    <m/>
    <m/>
    <m/>
    <x v="8"/>
    <m/>
    <m/>
    <m/>
    <m/>
    <m/>
    <m/>
    <m/>
    <m/>
    <m/>
    <m/>
    <m/>
    <m/>
    <m/>
    <m/>
    <m/>
    <m/>
    <m/>
    <m/>
    <m/>
    <m/>
    <m/>
    <m/>
    <m/>
    <s v="END"/>
    <n v="0"/>
    <n v="0"/>
    <n v="0"/>
    <n v="0"/>
    <n v="0"/>
    <n v="0"/>
    <s v=""/>
    <s v=""/>
    <s v=""/>
    <s v=""/>
    <x v="0"/>
    <s v=""/>
    <s v="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0"/>
    <s v="管理用"/>
    <x v="16"/>
    <m/>
    <m/>
    <m/>
    <m/>
    <m/>
    <m/>
    <m/>
    <m/>
    <m/>
    <m/>
    <m/>
    <x v="4"/>
    <m/>
    <m/>
    <m/>
    <m/>
    <m/>
    <m/>
    <x v="8"/>
    <m/>
    <m/>
    <m/>
    <m/>
    <m/>
    <m/>
    <m/>
    <m/>
    <m/>
    <m/>
    <m/>
    <m/>
    <m/>
    <m/>
    <m/>
    <m/>
    <m/>
    <m/>
    <m/>
    <m/>
    <m/>
    <m/>
    <m/>
    <s v="END"/>
    <n v="0"/>
    <n v="0"/>
    <n v="0"/>
    <n v="0"/>
    <n v="0"/>
    <n v="0"/>
    <s v=""/>
    <s v=""/>
    <s v=""/>
    <s v=""/>
    <x v="0"/>
    <s v=""/>
    <s v="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END"/>
    <s v="END"/>
    <x v="17"/>
    <s v="END"/>
    <s v="END"/>
    <s v="END"/>
    <s v="END"/>
    <s v="END"/>
    <s v="END"/>
    <s v="END"/>
    <s v="END"/>
    <s v="END"/>
    <s v="END"/>
    <s v="END"/>
    <x v="5"/>
    <s v="END"/>
    <s v="END"/>
    <s v="END"/>
    <s v="END"/>
    <s v="END"/>
    <s v="END"/>
    <x v="9"/>
    <s v="END"/>
    <s v="END"/>
    <s v="END"/>
    <s v="END"/>
    <s v="END"/>
    <s v="END"/>
    <s v="END"/>
    <s v="END"/>
    <s v="END"/>
    <s v="END"/>
    <s v="END"/>
    <s v="END"/>
    <m/>
    <s v="END"/>
    <s v="END"/>
    <s v="END"/>
    <s v="END"/>
    <s v="END"/>
    <s v="END"/>
    <s v="END"/>
    <s v="END"/>
    <s v="END"/>
    <s v="END"/>
    <s v="END"/>
    <n v="0"/>
    <n v="0"/>
    <n v="0"/>
    <n v="0"/>
    <n v="0"/>
    <n v="0"/>
    <s v=""/>
    <s v=""/>
    <s v=""/>
    <s v=""/>
    <x v="0"/>
    <s v="END-END"/>
    <s v="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100001"/>
    <s v="特別本醸造吉田屋治助"/>
    <x v="0"/>
    <n v="1.8"/>
    <n v="1"/>
    <d v="2021-06-01T00:00:00"/>
    <n v="330"/>
    <s v="New伊那店"/>
    <d v="2021-01-27T00:00:00"/>
    <s v="R000010"/>
    <s v="丸山千春"/>
    <s v="長野県諏訪市四賀2-1252-23-101"/>
    <n v="1.8"/>
    <s v="受入チェック済"/>
    <x v="3"/>
    <s v="旧店"/>
    <s v=""/>
    <s v=""/>
    <s v=""/>
    <s v="廃棄？"/>
    <s v=""/>
    <x v="10"/>
    <s v=""/>
    <s v=""/>
    <s v=""/>
    <s v=""/>
    <s v=""/>
    <s v=""/>
    <s v=""/>
    <s v=""/>
    <s v=""/>
    <n v="0"/>
    <n v="0"/>
    <n v="0"/>
    <n v="0"/>
    <m/>
    <m/>
    <m/>
    <m/>
    <m/>
    <m/>
    <m/>
    <m/>
    <m/>
    <m/>
    <m/>
    <n v="0"/>
    <n v="0"/>
    <n v="0"/>
    <n v="1.8"/>
    <n v="0"/>
    <n v="1.8"/>
    <s v=""/>
    <s v="2021/1"/>
    <n v="2020"/>
    <s v=""/>
    <x v="0"/>
    <s v="New伊那店-R000010"/>
    <s v=""/>
    <m/>
    <m/>
    <m/>
    <m/>
    <n v="1.8"/>
    <n v="1.8"/>
    <n v="1.8"/>
    <n v="1.8"/>
    <n v="1.8"/>
    <n v="1.8"/>
    <n v="1.8"/>
    <n v="1.8"/>
    <n v="1.8"/>
    <n v="1.8"/>
    <n v="1.8"/>
    <n v="1.8"/>
    <n v="1.8"/>
    <n v="1.8"/>
    <n v="1.8"/>
    <n v="1.8"/>
    <n v="1.8"/>
    <n v="1.8"/>
    <n v="1.8"/>
    <n v="1.8"/>
    <n v="1.8"/>
  </r>
  <r>
    <m/>
    <m/>
    <x v="18"/>
    <m/>
    <m/>
    <m/>
    <m/>
    <m/>
    <m/>
    <m/>
    <m/>
    <m/>
    <m/>
    <m/>
    <x v="4"/>
    <m/>
    <m/>
    <m/>
    <m/>
    <m/>
    <m/>
    <x v="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8"/>
    <m/>
    <m/>
    <m/>
    <m/>
    <m/>
    <m/>
    <m/>
    <m/>
    <m/>
    <m/>
    <m/>
    <x v="4"/>
    <m/>
    <m/>
    <m/>
    <m/>
    <m/>
    <m/>
    <x v="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n v="0"/>
    <s v="管理用"/>
    <x v="0"/>
    <m/>
    <m/>
    <m/>
    <m/>
    <x v="0"/>
    <m/>
    <m/>
    <m/>
    <m/>
    <m/>
    <s v="受入前"/>
    <s v="アピタ飯田店"/>
    <s v="店舗"/>
    <m/>
    <m/>
    <x v="0"/>
    <m/>
    <x v="0"/>
    <x v="0"/>
    <m/>
    <s v="POS"/>
    <m/>
    <m/>
    <m/>
    <m/>
    <x v="0"/>
    <m/>
    <m/>
    <m/>
    <m/>
    <m/>
    <m/>
    <m/>
    <m/>
    <m/>
    <m/>
    <m/>
    <m/>
    <m/>
    <m/>
    <m/>
    <m/>
    <s v="END"/>
    <n v="0"/>
    <n v="0"/>
    <n v="0"/>
    <n v="0"/>
    <n v="0"/>
    <n v="0"/>
    <s v=""/>
    <x v="0"/>
    <x v="0"/>
    <x v="0"/>
    <x v="0"/>
    <s v=""/>
    <x v="0"/>
    <m/>
    <m/>
    <m/>
    <m/>
  </r>
  <r>
    <n v="0"/>
    <s v="管理用"/>
    <x v="1"/>
    <m/>
    <m/>
    <m/>
    <m/>
    <x v="1"/>
    <m/>
    <m/>
    <m/>
    <m/>
    <m/>
    <s v="受入チェック済"/>
    <s v="かんてい局松本店"/>
    <s v="蔵王"/>
    <m/>
    <m/>
    <x v="1"/>
    <m/>
    <x v="1"/>
    <x v="1"/>
    <m/>
    <s v="現金（出納帳）"/>
    <m/>
    <m/>
    <m/>
    <m/>
    <x v="1"/>
    <m/>
    <m/>
    <m/>
    <m/>
    <m/>
    <m/>
    <m/>
    <m/>
    <m/>
    <m/>
    <m/>
    <m/>
    <m/>
    <m/>
    <m/>
    <m/>
    <s v="END"/>
    <n v="0"/>
    <n v="0"/>
    <n v="0"/>
    <n v="0"/>
    <n v="0"/>
    <n v="0"/>
    <s v=""/>
    <x v="0"/>
    <x v="0"/>
    <x v="0"/>
    <x v="0"/>
    <s v=""/>
    <x v="0"/>
    <m/>
    <m/>
    <m/>
    <m/>
  </r>
  <r>
    <n v="0"/>
    <s v="管理用"/>
    <x v="2"/>
    <m/>
    <m/>
    <m/>
    <m/>
    <x v="2"/>
    <m/>
    <m/>
    <m/>
    <m/>
    <m/>
    <m/>
    <s v="諏訪店"/>
    <s v="店移動中"/>
    <m/>
    <m/>
    <x v="2"/>
    <m/>
    <x v="2"/>
    <x v="2"/>
    <m/>
    <s v="かんたん決済"/>
    <m/>
    <m/>
    <m/>
    <m/>
    <x v="1"/>
    <m/>
    <m/>
    <m/>
    <m/>
    <m/>
    <m/>
    <m/>
    <m/>
    <m/>
    <m/>
    <m/>
    <m/>
    <m/>
    <m/>
    <m/>
    <m/>
    <s v="END"/>
    <n v="0"/>
    <n v="0"/>
    <n v="0"/>
    <n v="0"/>
    <n v="0"/>
    <n v="0"/>
    <s v=""/>
    <x v="0"/>
    <x v="0"/>
    <x v="0"/>
    <x v="0"/>
    <s v=""/>
    <x v="0"/>
    <m/>
    <m/>
    <m/>
    <m/>
  </r>
  <r>
    <n v="0"/>
    <s v="管理用"/>
    <x v="3"/>
    <m/>
    <m/>
    <m/>
    <m/>
    <x v="3"/>
    <m/>
    <m/>
    <m/>
    <m/>
    <m/>
    <m/>
    <s v="New伊那店"/>
    <s v="旧店"/>
    <m/>
    <m/>
    <x v="3"/>
    <m/>
    <x v="2"/>
    <x v="3"/>
    <m/>
    <s v="銀行振込"/>
    <m/>
    <m/>
    <m/>
    <m/>
    <x v="1"/>
    <m/>
    <m/>
    <m/>
    <m/>
    <m/>
    <m/>
    <m/>
    <m/>
    <m/>
    <m/>
    <m/>
    <m/>
    <m/>
    <m/>
    <m/>
    <m/>
    <s v="END"/>
    <n v="0"/>
    <n v="0"/>
    <n v="0"/>
    <n v="0"/>
    <n v="0"/>
    <n v="0"/>
    <s v=""/>
    <x v="0"/>
    <x v="0"/>
    <x v="0"/>
    <x v="0"/>
    <s v=""/>
    <x v="0"/>
    <m/>
    <m/>
    <m/>
    <m/>
  </r>
  <r>
    <n v="0"/>
    <s v="管理用"/>
    <x v="4"/>
    <m/>
    <m/>
    <m/>
    <m/>
    <x v="4"/>
    <m/>
    <m/>
    <m/>
    <m/>
    <m/>
    <m/>
    <m/>
    <m/>
    <m/>
    <m/>
    <x v="4"/>
    <m/>
    <x v="2"/>
    <x v="4"/>
    <m/>
    <m/>
    <m/>
    <m/>
    <m/>
    <m/>
    <x v="1"/>
    <m/>
    <m/>
    <m/>
    <m/>
    <m/>
    <m/>
    <m/>
    <m/>
    <m/>
    <m/>
    <m/>
    <m/>
    <m/>
    <m/>
    <m/>
    <m/>
    <s v="END"/>
    <n v="0"/>
    <n v="0"/>
    <n v="0"/>
    <n v="0"/>
    <n v="0"/>
    <n v="0"/>
    <s v=""/>
    <x v="0"/>
    <x v="0"/>
    <x v="0"/>
    <x v="0"/>
    <s v=""/>
    <x v="0"/>
    <m/>
    <m/>
    <m/>
    <m/>
  </r>
  <r>
    <n v="0"/>
    <s v="管理用"/>
    <x v="5"/>
    <m/>
    <m/>
    <m/>
    <m/>
    <x v="4"/>
    <m/>
    <m/>
    <m/>
    <m/>
    <m/>
    <m/>
    <m/>
    <m/>
    <m/>
    <m/>
    <x v="5"/>
    <m/>
    <x v="2"/>
    <x v="5"/>
    <m/>
    <m/>
    <m/>
    <m/>
    <m/>
    <m/>
    <x v="1"/>
    <m/>
    <m/>
    <m/>
    <m/>
    <m/>
    <m/>
    <m/>
    <m/>
    <m/>
    <m/>
    <m/>
    <m/>
    <m/>
    <m/>
    <m/>
    <m/>
    <s v="END"/>
    <n v="0"/>
    <n v="0"/>
    <n v="0"/>
    <n v="0"/>
    <n v="0"/>
    <n v="0"/>
    <s v=""/>
    <x v="0"/>
    <x v="0"/>
    <x v="0"/>
    <x v="0"/>
    <s v=""/>
    <x v="0"/>
    <m/>
    <m/>
    <m/>
    <m/>
  </r>
  <r>
    <n v="0"/>
    <s v="管理用"/>
    <x v="6"/>
    <m/>
    <m/>
    <m/>
    <m/>
    <x v="4"/>
    <m/>
    <m/>
    <m/>
    <m/>
    <m/>
    <m/>
    <m/>
    <m/>
    <m/>
    <m/>
    <x v="6"/>
    <m/>
    <x v="2"/>
    <x v="6"/>
    <m/>
    <m/>
    <m/>
    <m/>
    <m/>
    <m/>
    <x v="1"/>
    <m/>
    <m/>
    <m/>
    <m/>
    <m/>
    <m/>
    <m/>
    <m/>
    <m/>
    <m/>
    <m/>
    <m/>
    <m/>
    <m/>
    <m/>
    <m/>
    <s v="END"/>
    <n v="0"/>
    <n v="0"/>
    <n v="0"/>
    <n v="0"/>
    <n v="0"/>
    <n v="0"/>
    <s v=""/>
    <x v="0"/>
    <x v="0"/>
    <x v="0"/>
    <x v="0"/>
    <s v=""/>
    <x v="0"/>
    <m/>
    <m/>
    <m/>
    <m/>
  </r>
  <r>
    <n v="0"/>
    <s v="管理用"/>
    <x v="7"/>
    <m/>
    <m/>
    <m/>
    <m/>
    <x v="4"/>
    <m/>
    <m/>
    <m/>
    <m/>
    <m/>
    <m/>
    <m/>
    <m/>
    <m/>
    <m/>
    <x v="7"/>
    <m/>
    <x v="2"/>
    <x v="7"/>
    <m/>
    <m/>
    <m/>
    <m/>
    <m/>
    <m/>
    <x v="1"/>
    <m/>
    <m/>
    <m/>
    <m/>
    <m/>
    <m/>
    <m/>
    <m/>
    <m/>
    <m/>
    <m/>
    <m/>
    <m/>
    <m/>
    <m/>
    <m/>
    <s v="END"/>
    <n v="0"/>
    <n v="0"/>
    <n v="0"/>
    <n v="0"/>
    <n v="0"/>
    <n v="0"/>
    <s v=""/>
    <x v="0"/>
    <x v="0"/>
    <x v="0"/>
    <x v="0"/>
    <s v=""/>
    <x v="0"/>
    <m/>
    <m/>
    <m/>
    <m/>
  </r>
  <r>
    <n v="0"/>
    <s v="管理用"/>
    <x v="8"/>
    <m/>
    <m/>
    <m/>
    <m/>
    <x v="4"/>
    <m/>
    <m/>
    <m/>
    <m/>
    <m/>
    <m/>
    <m/>
    <m/>
    <m/>
    <m/>
    <x v="5"/>
    <m/>
    <x v="2"/>
    <x v="8"/>
    <m/>
    <m/>
    <m/>
    <m/>
    <m/>
    <m/>
    <x v="1"/>
    <m/>
    <m/>
    <m/>
    <m/>
    <m/>
    <m/>
    <m/>
    <m/>
    <m/>
    <m/>
    <m/>
    <m/>
    <m/>
    <m/>
    <m/>
    <m/>
    <s v="END"/>
    <n v="0"/>
    <n v="0"/>
    <n v="0"/>
    <n v="0"/>
    <n v="0"/>
    <n v="0"/>
    <s v=""/>
    <x v="0"/>
    <x v="0"/>
    <x v="0"/>
    <x v="0"/>
    <s v=""/>
    <x v="0"/>
    <m/>
    <m/>
    <m/>
    <m/>
  </r>
  <r>
    <n v="0"/>
    <s v="管理用"/>
    <x v="9"/>
    <m/>
    <m/>
    <m/>
    <m/>
    <x v="4"/>
    <m/>
    <m/>
    <m/>
    <m/>
    <m/>
    <m/>
    <m/>
    <m/>
    <m/>
    <m/>
    <x v="5"/>
    <m/>
    <x v="2"/>
    <x v="8"/>
    <m/>
    <m/>
    <m/>
    <m/>
    <m/>
    <m/>
    <x v="1"/>
    <m/>
    <m/>
    <m/>
    <m/>
    <m/>
    <m/>
    <m/>
    <m/>
    <m/>
    <m/>
    <m/>
    <m/>
    <m/>
    <m/>
    <m/>
    <m/>
    <s v="END"/>
    <n v="0"/>
    <n v="0"/>
    <n v="0"/>
    <n v="0"/>
    <n v="0"/>
    <n v="0"/>
    <s v=""/>
    <x v="0"/>
    <x v="0"/>
    <x v="0"/>
    <x v="0"/>
    <s v=""/>
    <x v="0"/>
    <m/>
    <m/>
    <m/>
    <m/>
  </r>
  <r>
    <n v="0"/>
    <s v="管理用"/>
    <x v="10"/>
    <m/>
    <m/>
    <m/>
    <m/>
    <x v="4"/>
    <m/>
    <m/>
    <m/>
    <m/>
    <m/>
    <m/>
    <m/>
    <m/>
    <m/>
    <m/>
    <x v="5"/>
    <m/>
    <x v="2"/>
    <x v="8"/>
    <m/>
    <m/>
    <m/>
    <m/>
    <m/>
    <m/>
    <x v="1"/>
    <m/>
    <m/>
    <m/>
    <m/>
    <m/>
    <m/>
    <m/>
    <m/>
    <m/>
    <m/>
    <m/>
    <m/>
    <m/>
    <m/>
    <m/>
    <m/>
    <s v="END"/>
    <n v="0"/>
    <n v="0"/>
    <n v="0"/>
    <n v="0"/>
    <n v="0"/>
    <n v="0"/>
    <s v=""/>
    <x v="0"/>
    <x v="0"/>
    <x v="0"/>
    <x v="0"/>
    <s v=""/>
    <x v="0"/>
    <m/>
    <m/>
    <m/>
    <m/>
  </r>
  <r>
    <n v="0"/>
    <s v="管理用"/>
    <x v="11"/>
    <m/>
    <m/>
    <m/>
    <m/>
    <x v="4"/>
    <m/>
    <m/>
    <m/>
    <m/>
    <m/>
    <m/>
    <m/>
    <m/>
    <m/>
    <m/>
    <x v="5"/>
    <m/>
    <x v="2"/>
    <x v="8"/>
    <m/>
    <m/>
    <m/>
    <m/>
    <m/>
    <m/>
    <x v="1"/>
    <m/>
    <m/>
    <m/>
    <m/>
    <m/>
    <m/>
    <m/>
    <m/>
    <m/>
    <m/>
    <m/>
    <m/>
    <m/>
    <m/>
    <m/>
    <m/>
    <s v="END"/>
    <n v="0"/>
    <n v="0"/>
    <n v="0"/>
    <n v="0"/>
    <n v="0"/>
    <n v="0"/>
    <s v=""/>
    <x v="0"/>
    <x v="0"/>
    <x v="0"/>
    <x v="0"/>
    <s v=""/>
    <x v="0"/>
    <m/>
    <m/>
    <m/>
    <m/>
  </r>
  <r>
    <n v="0"/>
    <s v="管理用"/>
    <x v="12"/>
    <m/>
    <m/>
    <m/>
    <m/>
    <x v="4"/>
    <m/>
    <m/>
    <m/>
    <m/>
    <m/>
    <m/>
    <m/>
    <m/>
    <m/>
    <m/>
    <x v="5"/>
    <m/>
    <x v="2"/>
    <x v="8"/>
    <m/>
    <m/>
    <m/>
    <m/>
    <m/>
    <m/>
    <x v="1"/>
    <m/>
    <m/>
    <m/>
    <m/>
    <m/>
    <m/>
    <m/>
    <m/>
    <m/>
    <m/>
    <m/>
    <m/>
    <m/>
    <m/>
    <m/>
    <m/>
    <s v="END"/>
    <n v="0"/>
    <n v="0"/>
    <n v="0"/>
    <n v="0"/>
    <n v="0"/>
    <n v="0"/>
    <s v=""/>
    <x v="0"/>
    <x v="0"/>
    <x v="0"/>
    <x v="0"/>
    <s v=""/>
    <x v="0"/>
    <m/>
    <m/>
    <m/>
    <m/>
  </r>
  <r>
    <n v="0"/>
    <s v="管理用"/>
    <x v="13"/>
    <m/>
    <m/>
    <m/>
    <m/>
    <x v="4"/>
    <m/>
    <m/>
    <m/>
    <m/>
    <m/>
    <m/>
    <m/>
    <m/>
    <m/>
    <m/>
    <x v="5"/>
    <m/>
    <x v="2"/>
    <x v="8"/>
    <m/>
    <m/>
    <m/>
    <m/>
    <m/>
    <m/>
    <x v="1"/>
    <m/>
    <m/>
    <m/>
    <m/>
    <m/>
    <m/>
    <m/>
    <m/>
    <m/>
    <m/>
    <m/>
    <m/>
    <m/>
    <m/>
    <m/>
    <m/>
    <s v="END"/>
    <n v="0"/>
    <n v="0"/>
    <n v="0"/>
    <n v="0"/>
    <n v="0"/>
    <n v="0"/>
    <s v=""/>
    <x v="0"/>
    <x v="0"/>
    <x v="0"/>
    <x v="0"/>
    <s v=""/>
    <x v="0"/>
    <m/>
    <m/>
    <m/>
    <m/>
  </r>
  <r>
    <n v="0"/>
    <s v="管理用"/>
    <x v="14"/>
    <m/>
    <m/>
    <m/>
    <m/>
    <x v="4"/>
    <m/>
    <m/>
    <m/>
    <m/>
    <m/>
    <m/>
    <m/>
    <m/>
    <m/>
    <m/>
    <x v="5"/>
    <m/>
    <x v="2"/>
    <x v="8"/>
    <m/>
    <m/>
    <m/>
    <m/>
    <m/>
    <m/>
    <x v="1"/>
    <m/>
    <m/>
    <m/>
    <m/>
    <m/>
    <m/>
    <m/>
    <m/>
    <m/>
    <m/>
    <m/>
    <m/>
    <m/>
    <m/>
    <m/>
    <m/>
    <s v="END"/>
    <n v="0"/>
    <n v="0"/>
    <n v="0"/>
    <n v="0"/>
    <n v="0"/>
    <n v="0"/>
    <s v=""/>
    <x v="0"/>
    <x v="0"/>
    <x v="0"/>
    <x v="0"/>
    <s v=""/>
    <x v="0"/>
    <m/>
    <m/>
    <m/>
    <m/>
  </r>
  <r>
    <n v="0"/>
    <s v="管理用"/>
    <x v="15"/>
    <m/>
    <m/>
    <m/>
    <m/>
    <x v="4"/>
    <m/>
    <m/>
    <m/>
    <m/>
    <m/>
    <m/>
    <m/>
    <m/>
    <m/>
    <m/>
    <x v="5"/>
    <m/>
    <x v="2"/>
    <x v="8"/>
    <m/>
    <m/>
    <m/>
    <m/>
    <m/>
    <m/>
    <x v="1"/>
    <m/>
    <m/>
    <m/>
    <m/>
    <m/>
    <m/>
    <m/>
    <m/>
    <m/>
    <m/>
    <m/>
    <m/>
    <m/>
    <m/>
    <m/>
    <m/>
    <s v="END"/>
    <n v="0"/>
    <n v="0"/>
    <n v="0"/>
    <n v="0"/>
    <n v="0"/>
    <n v="0"/>
    <s v=""/>
    <x v="0"/>
    <x v="0"/>
    <x v="0"/>
    <x v="0"/>
    <s v=""/>
    <x v="0"/>
    <m/>
    <m/>
    <m/>
    <m/>
  </r>
  <r>
    <n v="0"/>
    <s v="管理用"/>
    <x v="16"/>
    <m/>
    <m/>
    <m/>
    <m/>
    <x v="4"/>
    <m/>
    <m/>
    <m/>
    <m/>
    <m/>
    <m/>
    <m/>
    <m/>
    <m/>
    <m/>
    <x v="5"/>
    <m/>
    <x v="2"/>
    <x v="8"/>
    <m/>
    <m/>
    <m/>
    <m/>
    <m/>
    <m/>
    <x v="1"/>
    <m/>
    <m/>
    <m/>
    <m/>
    <m/>
    <m/>
    <m/>
    <m/>
    <m/>
    <m/>
    <m/>
    <m/>
    <m/>
    <m/>
    <m/>
    <m/>
    <s v="END"/>
    <n v="0"/>
    <n v="0"/>
    <n v="0"/>
    <n v="0"/>
    <n v="0"/>
    <n v="0"/>
    <s v=""/>
    <x v="0"/>
    <x v="0"/>
    <x v="0"/>
    <x v="0"/>
    <s v=""/>
    <x v="0"/>
    <m/>
    <m/>
    <m/>
    <m/>
  </r>
  <r>
    <s v="END"/>
    <s v="END"/>
    <x v="17"/>
    <s v="END"/>
    <s v="END"/>
    <s v="END"/>
    <s v="END"/>
    <x v="5"/>
    <s v="END"/>
    <s v="END"/>
    <s v="END"/>
    <s v="END"/>
    <s v="END"/>
    <s v="END"/>
    <s v="END"/>
    <s v="END"/>
    <s v="END"/>
    <s v="END"/>
    <x v="8"/>
    <s v="END"/>
    <x v="3"/>
    <x v="9"/>
    <s v="END"/>
    <s v="END"/>
    <s v="END"/>
    <s v="END"/>
    <s v="END"/>
    <s v="END"/>
    <x v="2"/>
    <s v="END"/>
    <s v="END"/>
    <s v="END"/>
    <s v="END"/>
    <s v="END"/>
    <m/>
    <s v="END"/>
    <s v="END"/>
    <s v="END"/>
    <s v="END"/>
    <s v="END"/>
    <s v="END"/>
    <s v="END"/>
    <s v="END"/>
    <s v="END"/>
    <s v="END"/>
    <s v="END"/>
    <n v="0"/>
    <n v="0"/>
    <n v="0"/>
    <n v="0"/>
    <n v="0"/>
    <n v="0"/>
    <s v=""/>
    <x v="0"/>
    <x v="0"/>
    <x v="0"/>
    <x v="0"/>
    <s v="END-END"/>
    <x v="0"/>
    <m/>
    <m/>
    <m/>
    <m/>
  </r>
  <r>
    <n v="100001"/>
    <s v="特別本醸造吉田屋治助"/>
    <x v="0"/>
    <n v="1.8"/>
    <n v="1"/>
    <d v="2021-06-01T00:00:00"/>
    <n v="330"/>
    <x v="3"/>
    <d v="2021-01-27T00:00:00"/>
    <s v="R000010"/>
    <s v="丸山千春"/>
    <s v="長野県諏訪市四賀2-1252-23-101"/>
    <n v="1.8"/>
    <s v="受入チェック済"/>
    <s v="New伊那店"/>
    <s v="旧店"/>
    <s v=""/>
    <s v=""/>
    <x v="9"/>
    <s v="廃棄？"/>
    <x v="4"/>
    <x v="10"/>
    <s v=""/>
    <s v=""/>
    <s v=""/>
    <s v=""/>
    <s v=""/>
    <s v=""/>
    <x v="3"/>
    <s v=""/>
    <s v=""/>
    <n v="0"/>
    <n v="0"/>
    <n v="0"/>
    <n v="0"/>
    <m/>
    <m/>
    <m/>
    <m/>
    <m/>
    <m/>
    <m/>
    <m/>
    <m/>
    <m/>
    <m/>
    <n v="0"/>
    <n v="0"/>
    <n v="0"/>
    <n v="1.8"/>
    <n v="0"/>
    <n v="1.8"/>
    <s v=""/>
    <x v="1"/>
    <x v="1"/>
    <x v="0"/>
    <x v="0"/>
    <s v="New伊那店-R000010"/>
    <x v="0"/>
    <m/>
    <m/>
    <m/>
    <m/>
  </r>
  <r>
    <m/>
    <m/>
    <x v="18"/>
    <m/>
    <m/>
    <m/>
    <m/>
    <x v="4"/>
    <m/>
    <m/>
    <m/>
    <m/>
    <m/>
    <m/>
    <m/>
    <m/>
    <m/>
    <m/>
    <x v="5"/>
    <m/>
    <x v="2"/>
    <x v="8"/>
    <m/>
    <m/>
    <m/>
    <m/>
    <m/>
    <m/>
    <x v="1"/>
    <m/>
    <m/>
    <m/>
    <m/>
    <m/>
    <m/>
    <m/>
    <m/>
    <m/>
    <m/>
    <m/>
    <m/>
    <m/>
    <m/>
    <m/>
    <m/>
    <m/>
    <m/>
    <m/>
    <m/>
    <m/>
    <m/>
    <m/>
    <m/>
    <x v="2"/>
    <x v="2"/>
    <x v="1"/>
    <x v="1"/>
    <m/>
    <x v="1"/>
    <m/>
    <m/>
    <m/>
    <m/>
  </r>
  <r>
    <m/>
    <m/>
    <x v="18"/>
    <m/>
    <m/>
    <m/>
    <m/>
    <x v="4"/>
    <m/>
    <m/>
    <m/>
    <m/>
    <m/>
    <m/>
    <m/>
    <m/>
    <m/>
    <m/>
    <x v="5"/>
    <m/>
    <x v="2"/>
    <x v="8"/>
    <m/>
    <m/>
    <m/>
    <m/>
    <m/>
    <m/>
    <x v="1"/>
    <m/>
    <m/>
    <m/>
    <m/>
    <m/>
    <m/>
    <m/>
    <m/>
    <m/>
    <m/>
    <m/>
    <m/>
    <m/>
    <m/>
    <m/>
    <m/>
    <m/>
    <m/>
    <m/>
    <m/>
    <m/>
    <m/>
    <m/>
    <m/>
    <x v="2"/>
    <x v="2"/>
    <x v="1"/>
    <x v="1"/>
    <m/>
    <x v="1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CCF55C-A5EF-45B5-8352-46AE8E009105}" name="ピボットテーブル19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81:E402" firstHeaderRow="1" firstDataRow="2" firstDataCol="1"/>
  <pivotFields count="63">
    <pivotField showAll="0"/>
    <pivotField showAll="0"/>
    <pivotField axis="axisRow" showAll="0">
      <items count="21">
        <item x="17"/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multipleItemSelectionAllowed="1"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5">
        <item x="0"/>
        <item m="1" x="5"/>
        <item m="1" x="19"/>
        <item x="1"/>
        <item m="1" x="15"/>
        <item m="1" x="16"/>
        <item m="1" x="6"/>
        <item m="1" x="3"/>
        <item m="1" x="4"/>
        <item m="1" x="7"/>
        <item m="1" x="8"/>
        <item m="1" x="10"/>
        <item m="1" x="12"/>
        <item m="1" x="13"/>
        <item m="1" x="14"/>
        <item m="1" x="9"/>
        <item m="1" x="25"/>
        <item m="1" x="26"/>
        <item m="1" x="27"/>
        <item m="1" x="11"/>
        <item m="1" x="17"/>
        <item m="1" x="18"/>
        <item m="1" x="20"/>
        <item m="1" x="21"/>
        <item m="1" x="22"/>
        <item m="1" x="23"/>
        <item m="1" x="24"/>
        <item m="1" x="28"/>
        <item m="1" x="37"/>
        <item m="1" x="38"/>
        <item m="1" x="39"/>
        <item m="1" x="29"/>
        <item m="1" x="30"/>
        <item m="1" x="31"/>
        <item m="1" x="32"/>
        <item m="1" x="33"/>
        <item m="1" x="34"/>
        <item m="1" x="35"/>
        <item m="1" x="36"/>
        <item m="1" x="40"/>
        <item x="2"/>
        <item m="1" x="41"/>
        <item m="1" x="42"/>
        <item m="1" x="4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53"/>
  </colFields>
  <colItems count="4">
    <i>
      <x/>
    </i>
    <i>
      <x v="3"/>
    </i>
    <i>
      <x v="40"/>
    </i>
    <i t="grand">
      <x/>
    </i>
  </colItems>
  <dataFields count="1">
    <dataField name="合計 / 仕入金額" fld="6" baseField="2" baseItem="0"/>
  </dataFields>
  <formats count="2">
    <format dxfId="112">
      <pivotArea grandRow="1" outline="0" collapsedLevelsAreSubtotals="1" fieldPosition="0"/>
    </format>
    <format dxfId="1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2AFD91-85FB-44B0-8D31-B7C2D54CD34D}" name="ピボットテーブル26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492:D494" firstHeaderRow="1" firstDataRow="2" firstDataCol="1" rowPageCount="1" colPageCount="1"/>
  <pivotFields count="6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axis="axisPage" multipleItemSelectionAllowed="1" showAll="0">
      <items count="6">
        <item x="4"/>
        <item x="3"/>
        <item x="0"/>
        <item x="1"/>
        <item x="2"/>
        <item t="default"/>
      </items>
    </pivotField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9">
        <item x="1"/>
        <item x="0"/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3"/>
        <item m="1" x="34"/>
        <item m="1" x="37"/>
        <item m="1" x="35"/>
        <item m="1" x="32"/>
        <item m="1" x="36"/>
        <item t="default"/>
      </items>
    </pivotField>
    <pivotField showAll="0"/>
    <pivotField showAll="0"/>
    <pivotField showAll="0"/>
    <pivotField showAll="0"/>
  </pivotFields>
  <rowItems count="1">
    <i/>
  </rowItems>
  <colFields count="1">
    <field x="58"/>
  </colFields>
  <colItems count="3">
    <i>
      <x/>
    </i>
    <i>
      <x v="1"/>
    </i>
    <i t="grand">
      <x/>
    </i>
  </colItems>
  <pageFields count="1">
    <pageField fld="20" hier="-1"/>
  </pageFields>
  <dataFields count="1">
    <dataField name="合計 / 出品金額" fld="30" baseField="58" baseItem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792109-B200-4323-A109-81C643BD5502}" name="ピボットテーブル7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106:D114" firstHeaderRow="1" firstDataRow="2" firstDataCol="1" rowPageCount="1" colPageCount="1"/>
  <pivotFields count="63"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9">
        <item x="5"/>
        <item x="3"/>
        <item x="0"/>
        <item m="1" x="6"/>
        <item x="2"/>
        <item x="4"/>
        <item m="1" x="7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2">
        <item x="0"/>
        <item m="1" x="40"/>
        <item m="1" x="14"/>
        <item m="1" x="6"/>
        <item m="1" x="13"/>
        <item m="1" x="21"/>
        <item m="1" x="8"/>
        <item m="1" x="2"/>
        <item m="1" x="4"/>
        <item m="1" x="11"/>
        <item m="1" x="9"/>
        <item m="1" x="7"/>
        <item m="1" x="15"/>
        <item m="1" x="22"/>
        <item m="1" x="31"/>
        <item m="1" x="12"/>
        <item m="1" x="20"/>
        <item m="1" x="19"/>
        <item m="1" x="25"/>
        <item m="1" x="28"/>
        <item m="1" x="29"/>
        <item m="1" x="16"/>
        <item m="1" x="17"/>
        <item m="1" x="26"/>
        <item m="1" x="35"/>
        <item m="1" x="23"/>
        <item m="1" x="38"/>
        <item m="1" x="10"/>
        <item m="1" x="18"/>
        <item m="1" x="30"/>
        <item m="1" x="34"/>
        <item m="1" x="24"/>
        <item m="1" x="36"/>
        <item m="1" x="27"/>
        <item m="1" x="37"/>
        <item m="1" x="33"/>
        <item m="1" x="5"/>
        <item x="1"/>
        <item m="1" x="3"/>
        <item m="1" x="32"/>
        <item m="1" x="39"/>
        <item t="default"/>
      </items>
    </pivotField>
    <pivotField axis="axisPage" showAll="0">
      <items count="9">
        <item m="1" x="7"/>
        <item m="1" x="5"/>
        <item m="1" x="2"/>
        <item m="1" x="4"/>
        <item m="1" x="3"/>
        <item x="0"/>
        <item x="1"/>
        <item m="1" x="6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7"/>
  </rowFields>
  <rowItems count="7">
    <i>
      <x/>
    </i>
    <i>
      <x v="1"/>
    </i>
    <i>
      <x v="2"/>
    </i>
    <i>
      <x v="4"/>
    </i>
    <i>
      <x v="5"/>
    </i>
    <i>
      <x v="7"/>
    </i>
    <i t="grand">
      <x/>
    </i>
  </rowItems>
  <colFields count="1">
    <field x="55"/>
  </colFields>
  <colItems count="3">
    <i>
      <x/>
    </i>
    <i>
      <x v="37"/>
    </i>
    <i t="grand">
      <x/>
    </i>
  </colItems>
  <pageFields count="1">
    <pageField fld="56" hier="-1"/>
  </pageFields>
  <dataFields count="1">
    <dataField name="合計 / 仕入金額" fld="6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5225A8-B794-45EF-8E11-0428080ED189}" name="ピボットテーブル8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133:E135" firstHeaderRow="1" firstDataRow="2" firstDataCol="1" rowPageCount="1" colPageCount="1"/>
  <pivotFields count="63"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5">
        <item x="0"/>
        <item m="1" x="5"/>
        <item m="1" x="19"/>
        <item x="1"/>
        <item m="1" x="15"/>
        <item m="1" x="16"/>
        <item m="1" x="6"/>
        <item m="1" x="3"/>
        <item m="1" x="4"/>
        <item m="1" x="7"/>
        <item m="1" x="8"/>
        <item m="1" x="10"/>
        <item m="1" x="12"/>
        <item m="1" x="13"/>
        <item m="1" x="14"/>
        <item m="1" x="9"/>
        <item m="1" x="25"/>
        <item m="1" x="26"/>
        <item m="1" x="27"/>
        <item m="1" x="11"/>
        <item m="1" x="17"/>
        <item m="1" x="18"/>
        <item m="1" x="20"/>
        <item m="1" x="21"/>
        <item m="1" x="22"/>
        <item m="1" x="23"/>
        <item m="1" x="24"/>
        <item m="1" x="28"/>
        <item m="1" x="37"/>
        <item m="1" x="38"/>
        <item m="1" x="39"/>
        <item m="1" x="29"/>
        <item m="1" x="30"/>
        <item m="1" x="31"/>
        <item m="1" x="32"/>
        <item m="1" x="33"/>
        <item m="1" x="34"/>
        <item m="1" x="35"/>
        <item m="1" x="36"/>
        <item m="1" x="40"/>
        <item x="2"/>
        <item m="1" x="41"/>
        <item m="1" x="42"/>
        <item m="1" x="43"/>
        <item t="default"/>
      </items>
    </pivotField>
    <pivotField showAll="0"/>
    <pivotField showAll="0"/>
    <pivotField axis="axisPage" showAll="0">
      <items count="9">
        <item m="1" x="7"/>
        <item m="1" x="5"/>
        <item m="1" x="2"/>
        <item m="1" x="4"/>
        <item m="1" x="3"/>
        <item x="0"/>
        <item x="1"/>
        <item m="1" x="6"/>
        <item t="default"/>
      </items>
    </pivotField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53"/>
  </colFields>
  <colItems count="4">
    <i>
      <x/>
    </i>
    <i>
      <x v="3"/>
    </i>
    <i>
      <x v="40"/>
    </i>
    <i t="grand">
      <x/>
    </i>
  </colItems>
  <pageFields count="1">
    <pageField fld="56" hier="-1"/>
  </pageFields>
  <dataFields count="1">
    <dataField name="合計 / 仕入金額" fld="6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AF1000-A2E3-44C4-9A7B-6739AC698A11}" name="ピボットテーブル25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474:D476" firstHeaderRow="1" firstDataRow="2" firstDataCol="1" rowPageCount="1" colPageCount="1"/>
  <pivotFields count="63"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axis="axisPage" multipleItemSelectionAllowed="1" showAll="0">
      <items count="6">
        <item x="4"/>
        <item x="3"/>
        <item x="0"/>
        <item x="1"/>
        <item x="2"/>
        <item t="default"/>
      </items>
    </pivotField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9">
        <item x="1"/>
        <item x="0"/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3"/>
        <item m="1" x="34"/>
        <item m="1" x="37"/>
        <item m="1" x="35"/>
        <item m="1" x="32"/>
        <item m="1" x="36"/>
        <item t="default"/>
      </items>
    </pivotField>
    <pivotField showAll="0"/>
    <pivotField showAll="0"/>
    <pivotField showAll="0"/>
    <pivotField showAll="0"/>
  </pivotFields>
  <rowItems count="1">
    <i/>
  </rowItems>
  <colFields count="1">
    <field x="58"/>
  </colFields>
  <colItems count="3">
    <i>
      <x/>
    </i>
    <i>
      <x v="1"/>
    </i>
    <i t="grand">
      <x/>
    </i>
  </colItems>
  <pageFields count="1">
    <pageField fld="20" hier="-1"/>
  </pageFields>
  <dataFields count="1">
    <dataField name="合計 / 本数" fld="4" baseField="0" baseItem="28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91A57F-7CD8-4FAB-823B-517BACD38EE9}" name="ピボットテーブル20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411:E432" firstHeaderRow="1" firstDataRow="2" firstDataCol="1"/>
  <pivotFields count="63">
    <pivotField showAll="0"/>
    <pivotField showAll="0"/>
    <pivotField axis="axisRow" showAll="0">
      <items count="21">
        <item x="17"/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multipleItemSelectionAllowed="1"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5">
        <item x="0"/>
        <item m="1" x="5"/>
        <item m="1" x="19"/>
        <item x="1"/>
        <item m="1" x="15"/>
        <item m="1" x="16"/>
        <item m="1" x="6"/>
        <item m="1" x="3"/>
        <item m="1" x="4"/>
        <item m="1" x="7"/>
        <item m="1" x="8"/>
        <item m="1" x="10"/>
        <item m="1" x="12"/>
        <item m="1" x="13"/>
        <item m="1" x="14"/>
        <item m="1" x="9"/>
        <item m="1" x="25"/>
        <item m="1" x="26"/>
        <item m="1" x="27"/>
        <item m="1" x="11"/>
        <item m="1" x="17"/>
        <item m="1" x="18"/>
        <item m="1" x="20"/>
        <item m="1" x="21"/>
        <item m="1" x="22"/>
        <item m="1" x="23"/>
        <item m="1" x="24"/>
        <item m="1" x="28"/>
        <item m="1" x="37"/>
        <item m="1" x="38"/>
        <item m="1" x="39"/>
        <item m="1" x="29"/>
        <item m="1" x="30"/>
        <item m="1" x="31"/>
        <item m="1" x="32"/>
        <item m="1" x="33"/>
        <item m="1" x="34"/>
        <item m="1" x="35"/>
        <item m="1" x="36"/>
        <item m="1" x="40"/>
        <item x="2"/>
        <item m="1" x="41"/>
        <item m="1" x="42"/>
        <item m="1" x="4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53"/>
  </colFields>
  <colItems count="4">
    <i>
      <x/>
    </i>
    <i>
      <x v="3"/>
    </i>
    <i>
      <x v="40"/>
    </i>
    <i t="grand">
      <x/>
    </i>
  </colItems>
  <dataFields count="1">
    <dataField name="合計 / 本数" fld="4" baseField="2" baseItem="2"/>
  </dataFields>
  <formats count="2">
    <format dxfId="118">
      <pivotArea grandRow="1" outline="0" collapsedLevelsAreSubtotals="1" fieldPosition="0"/>
    </format>
    <format dxfId="11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20B6FC-6CBE-4A04-9A27-C7AFDA7A6F85}" name="ピボットテーブル18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41:D362" firstHeaderRow="1" firstDataRow="2" firstDataCol="1"/>
  <pivotFields count="63">
    <pivotField showAll="0"/>
    <pivotField showAll="0"/>
    <pivotField axis="axisRow" showAll="0">
      <items count="21">
        <item x="17"/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multipleItemSelectionAllowed="1"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2">
        <item x="0"/>
        <item m="1" x="40"/>
        <item m="1" x="14"/>
        <item m="1" x="6"/>
        <item m="1" x="13"/>
        <item m="1" x="21"/>
        <item m="1" x="8"/>
        <item m="1" x="2"/>
        <item m="1" x="4"/>
        <item m="1" x="11"/>
        <item m="1" x="9"/>
        <item m="1" x="7"/>
        <item m="1" x="15"/>
        <item m="1" x="22"/>
        <item m="1" x="31"/>
        <item m="1" x="12"/>
        <item m="1" x="20"/>
        <item m="1" x="19"/>
        <item m="1" x="25"/>
        <item m="1" x="28"/>
        <item m="1" x="29"/>
        <item m="1" x="16"/>
        <item m="1" x="17"/>
        <item m="1" x="26"/>
        <item m="1" x="35"/>
        <item m="1" x="23"/>
        <item m="1" x="38"/>
        <item m="1" x="10"/>
        <item m="1" x="18"/>
        <item m="1" x="30"/>
        <item m="1" x="34"/>
        <item m="1" x="24"/>
        <item m="1" x="36"/>
        <item m="1" x="27"/>
        <item m="1" x="37"/>
        <item m="1" x="33"/>
        <item m="1" x="5"/>
        <item x="1"/>
        <item m="1" x="3"/>
        <item m="1" x="32"/>
        <item m="1" x="39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55"/>
  </colFields>
  <colItems count="3">
    <i>
      <x/>
    </i>
    <i>
      <x v="37"/>
    </i>
    <i t="grand">
      <x/>
    </i>
  </colItems>
  <dataFields count="1">
    <dataField name="合計 / 仕入金額" fld="6" baseField="2" baseItem="1"/>
  </dataFields>
  <formats count="2">
    <format dxfId="120">
      <pivotArea grandRow="1" outline="0" collapsedLevelsAreSubtotals="1" fieldPosition="0"/>
    </format>
    <format dxfId="11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ECC172-7DC9-488D-8189-73FEDF70F3E0}" name="ピボットテーブル14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245:B247" firstHeaderRow="1" firstDataRow="1" firstDataCol="1" rowPageCount="2" colPageCount="1"/>
  <pivotFields count="6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multipleItemSelectionAllowed="1" showAll="0">
      <items count="6">
        <item x="4"/>
        <item x="3"/>
        <item x="0"/>
        <item x="1"/>
        <item x="2"/>
        <item t="default"/>
      </items>
    </pivotField>
    <pivotField multipleItemSelectionAllowed="1"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5">
        <item h="1" x="3"/>
        <item h="1" x="2"/>
        <item x="0"/>
        <item h="1" x="1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9">
        <item m="1" x="7"/>
        <item m="1" x="5"/>
        <item m="1" x="2"/>
        <item m="1" x="4"/>
        <item m="1" x="3"/>
        <item x="0"/>
        <item x="1"/>
        <item m="1" x="6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20"/>
  </rowFields>
  <rowItems count="2">
    <i>
      <x v="2"/>
    </i>
    <i t="grand">
      <x/>
    </i>
  </rowItems>
  <colItems count="1">
    <i/>
  </colItems>
  <pageFields count="2">
    <pageField fld="56" hier="-1"/>
    <pageField fld="28" hier="-1"/>
  </pageFields>
  <dataFields count="1">
    <dataField name="合計 / 出品金額" fld="30" baseField="28" baseItem="0" numFmtId="38"/>
  </dataFields>
  <formats count="3">
    <format dxfId="123">
      <pivotArea collapsedLevelsAreSubtotals="1" fieldPosition="0">
        <references count="1">
          <reference field="28" count="1">
            <x v="2"/>
          </reference>
        </references>
      </pivotArea>
    </format>
    <format dxfId="122">
      <pivotArea grandRow="1" outline="0" collapsedLevelsAreSubtotals="1" fieldPosition="0"/>
    </format>
    <format dxfId="12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45CF6D-A1C0-41F8-BE53-C14194B5ECF7}" name="ピボットテーブル3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24:C26" firstHeaderRow="1" firstDataRow="2" firstDataCol="1" rowPageCount="2" colPageCount="1"/>
  <pivotFields count="63"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3">
        <item h="1" x="10"/>
        <item h="1" x="9"/>
        <item h="1" x="5"/>
        <item h="1" x="2"/>
        <item h="1" m="1" x="11"/>
        <item h="1" x="0"/>
        <item h="1" x="1"/>
        <item h="1" x="4"/>
        <item h="1" x="7"/>
        <item x="6"/>
        <item h="1" x="8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2">
        <item x="0"/>
        <item m="1" x="40"/>
        <item m="1" x="14"/>
        <item m="1" x="6"/>
        <item m="1" x="13"/>
        <item m="1" x="21"/>
        <item m="1" x="8"/>
        <item m="1" x="2"/>
        <item m="1" x="4"/>
        <item m="1" x="11"/>
        <item m="1" x="9"/>
        <item m="1" x="7"/>
        <item m="1" x="15"/>
        <item m="1" x="22"/>
        <item m="1" x="31"/>
        <item m="1" x="12"/>
        <item m="1" x="20"/>
        <item m="1" x="19"/>
        <item m="1" x="25"/>
        <item m="1" x="28"/>
        <item m="1" x="29"/>
        <item m="1" x="16"/>
        <item m="1" x="17"/>
        <item m="1" x="26"/>
        <item m="1" x="35"/>
        <item m="1" x="23"/>
        <item m="1" x="38"/>
        <item m="1" x="10"/>
        <item m="1" x="18"/>
        <item m="1" x="30"/>
        <item m="1" x="34"/>
        <item m="1" x="24"/>
        <item m="1" x="36"/>
        <item m="1" x="27"/>
        <item m="1" x="37"/>
        <item m="1" x="33"/>
        <item m="1" x="5"/>
        <item x="1"/>
        <item m="1" x="3"/>
        <item m="1" x="32"/>
        <item m="1" x="39"/>
        <item t="default"/>
      </items>
    </pivotField>
    <pivotField axis="axisPage" showAll="0">
      <items count="9">
        <item m="1" x="7"/>
        <item m="1" x="5"/>
        <item m="1" x="2"/>
        <item m="1" x="4"/>
        <item m="1" x="3"/>
        <item x="0"/>
        <item x="1"/>
        <item m="1" x="6"/>
        <item t="default"/>
      </items>
    </pivotField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55"/>
  </colFields>
  <colItems count="2">
    <i>
      <x/>
    </i>
    <i t="grand">
      <x/>
    </i>
  </colItems>
  <pageFields count="2">
    <pageField fld="56" hier="-1"/>
    <pageField fld="21" hier="-1"/>
  </pageFields>
  <dataFields count="1">
    <dataField name="合計 / 仕入金額" fld="6" baseField="5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C376BA-E706-4D33-AFB0-8CA1C6E4D5A5}" name="ピボットテーブル6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97:D99" firstHeaderRow="1" firstDataRow="2" firstDataCol="1" rowPageCount="1" colPageCount="1"/>
  <pivotFields count="6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2">
        <item x="0"/>
        <item m="1" x="40"/>
        <item m="1" x="14"/>
        <item m="1" x="6"/>
        <item m="1" x="13"/>
        <item m="1" x="21"/>
        <item m="1" x="8"/>
        <item m="1" x="2"/>
        <item m="1" x="4"/>
        <item m="1" x="11"/>
        <item m="1" x="9"/>
        <item m="1" x="7"/>
        <item m="1" x="15"/>
        <item m="1" x="22"/>
        <item m="1" x="31"/>
        <item m="1" x="12"/>
        <item m="1" x="20"/>
        <item m="1" x="19"/>
        <item m="1" x="25"/>
        <item m="1" x="28"/>
        <item m="1" x="29"/>
        <item m="1" x="16"/>
        <item m="1" x="17"/>
        <item m="1" x="26"/>
        <item m="1" x="35"/>
        <item m="1" x="23"/>
        <item m="1" x="38"/>
        <item m="1" x="10"/>
        <item m="1" x="18"/>
        <item m="1" x="30"/>
        <item m="1" x="34"/>
        <item m="1" x="24"/>
        <item m="1" x="36"/>
        <item m="1" x="27"/>
        <item m="1" x="37"/>
        <item m="1" x="33"/>
        <item m="1" x="5"/>
        <item x="1"/>
        <item m="1" x="3"/>
        <item m="1" x="32"/>
        <item m="1" x="39"/>
        <item t="default"/>
      </items>
    </pivotField>
    <pivotField axis="axisPage" showAll="0">
      <items count="9">
        <item m="1" x="7"/>
        <item m="1" x="5"/>
        <item m="1" x="2"/>
        <item m="1" x="4"/>
        <item m="1" x="3"/>
        <item x="0"/>
        <item x="1"/>
        <item m="1" x="6"/>
        <item t="default"/>
      </items>
    </pivotField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55"/>
  </colFields>
  <colItems count="3">
    <i>
      <x/>
    </i>
    <i>
      <x v="37"/>
    </i>
    <i t="grand">
      <x/>
    </i>
  </colItems>
  <pageFields count="1">
    <pageField fld="56" hier="-1"/>
  </pageFields>
  <dataFields count="1">
    <dataField name="個数 / 合計金額" fld="46" subtotal="count" baseField="21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ACD33F-682E-4E90-BCA4-20DE405DD4ED}" name="ピボットテーブル13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225:B228" firstHeaderRow="1" firstDataRow="1" firstDataCol="1" rowPageCount="2" colPageCount="1"/>
  <pivotFields count="6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6">
        <item x="4"/>
        <item h="1" x="3"/>
        <item h="1" x="0"/>
        <item h="1" x="1"/>
        <item x="2"/>
        <item t="default"/>
      </items>
    </pivotField>
    <pivotField multipleItemSelectionAllowed="1"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2"/>
        <item x="0"/>
        <item x="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9">
        <item m="1" x="7"/>
        <item m="1" x="5"/>
        <item m="1" x="2"/>
        <item m="1" x="4"/>
        <item m="1" x="3"/>
        <item x="0"/>
        <item x="1"/>
        <item m="1" x="6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28"/>
  </rowFields>
  <rowItems count="3">
    <i>
      <x/>
    </i>
    <i>
      <x v="3"/>
    </i>
    <i t="grand">
      <x/>
    </i>
  </rowItems>
  <colItems count="1">
    <i/>
  </colItems>
  <pageFields count="2">
    <pageField fld="56" hier="-1"/>
    <pageField fld="20" hier="-1"/>
  </pageFields>
  <dataFields count="1">
    <dataField name="個数 / 出品日" fld="2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18332C-5D54-4170-BC81-040B143182A9}" name="ピボットテーブル21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454:A455" firstHeaderRow="1" firstDataRow="1" firstDataCol="0" rowPageCount="2" colPageCount="1"/>
  <pivotFields count="63"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2">
        <item h="1" x="9"/>
        <item h="1" x="8"/>
        <item x="6"/>
        <item x="0"/>
        <item m="1" x="10"/>
        <item x="3"/>
        <item h="1" x="2"/>
        <item x="7"/>
        <item x="4"/>
        <item h="1" x="5"/>
        <item h="1" x="1"/>
        <item t="default"/>
      </items>
    </pivotField>
    <pivotField showAll="0"/>
    <pivotField axis="axisPage" multipleItemSelectionAllowed="1" showAll="0">
      <items count="6">
        <item x="4"/>
        <item h="1" x="3"/>
        <item h="1" x="0"/>
        <item h="1" x="1"/>
        <item x="2"/>
        <item t="default"/>
      </items>
    </pivotField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Items count="1">
    <i/>
  </colItems>
  <pageFields count="2">
    <pageField fld="20" hier="-1"/>
    <pageField fld="18" hier="-1"/>
  </pageFields>
  <dataFields count="1">
    <dataField name="合計 / 本数" fld="4" baseField="0" baseItem="28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5CA5CC-4684-491A-BD23-87170053F416}" name="ピボットテーブル11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186:B192" firstHeaderRow="1" firstDataRow="1" firstDataCol="1" rowPageCount="1" colPageCount="1"/>
  <pivotFields count="63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multipleItemSelectionAllowed="1" showAll="0">
      <items count="6">
        <item x="4"/>
        <item x="3"/>
        <item x="0"/>
        <item x="1"/>
        <item x="2"/>
        <item t="default"/>
      </items>
    </pivotField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9">
        <item m="1" x="7"/>
        <item m="1" x="5"/>
        <item m="1" x="2"/>
        <item m="1" x="4"/>
        <item m="1" x="3"/>
        <item x="0"/>
        <item x="1"/>
        <item m="1" x="6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2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1">
    <pageField fld="56" hier="-1"/>
  </pageFields>
  <dataFields count="1">
    <dataField name="個数 / No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31D790-54AF-4957-B024-396678AE0D14}" name="ピボットテーブル17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11:D332" firstHeaderRow="1" firstDataRow="2" firstDataCol="1"/>
  <pivotFields count="63">
    <pivotField showAll="0"/>
    <pivotField showAll="0"/>
    <pivotField axis="axisRow" showAll="0">
      <items count="21">
        <item x="17"/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multipleItemSelectionAllowed="1"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2">
        <item x="0"/>
        <item m="1" x="40"/>
        <item m="1" x="14"/>
        <item m="1" x="6"/>
        <item m="1" x="13"/>
        <item m="1" x="21"/>
        <item m="1" x="8"/>
        <item m="1" x="2"/>
        <item m="1" x="4"/>
        <item m="1" x="11"/>
        <item m="1" x="9"/>
        <item m="1" x="7"/>
        <item m="1" x="15"/>
        <item m="1" x="22"/>
        <item m="1" x="31"/>
        <item m="1" x="12"/>
        <item m="1" x="20"/>
        <item m="1" x="19"/>
        <item m="1" x="25"/>
        <item m="1" x="28"/>
        <item m="1" x="29"/>
        <item m="1" x="16"/>
        <item m="1" x="17"/>
        <item m="1" x="26"/>
        <item m="1" x="35"/>
        <item m="1" x="23"/>
        <item m="1" x="38"/>
        <item m="1" x="10"/>
        <item m="1" x="18"/>
        <item m="1" x="30"/>
        <item m="1" x="34"/>
        <item m="1" x="24"/>
        <item m="1" x="36"/>
        <item m="1" x="27"/>
        <item m="1" x="37"/>
        <item m="1" x="33"/>
        <item m="1" x="5"/>
        <item x="1"/>
        <item m="1" x="3"/>
        <item m="1" x="32"/>
        <item m="1" x="39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55"/>
  </colFields>
  <colItems count="3">
    <i>
      <x/>
    </i>
    <i>
      <x v="37"/>
    </i>
    <i t="grand">
      <x/>
    </i>
  </colItems>
  <dataFields count="1">
    <dataField name="合計 / 本数" fld="4" baseField="2" baseItem="7"/>
  </dataFields>
  <formats count="2">
    <format dxfId="125">
      <pivotArea grandRow="1" outline="0" collapsedLevelsAreSubtotals="1" fieldPosition="0"/>
    </format>
    <format dxfId="12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C80BAB-06CA-45C4-9463-7238C7225D94}" name="ピボットテーブル5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66:D79" firstHeaderRow="1" firstDataRow="2" firstDataCol="1" rowPageCount="1" colPageCount="1"/>
  <pivotFields count="6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multipleItemSelectionAllowed="1" showAll="0">
      <items count="13">
        <item x="10"/>
        <item x="9"/>
        <item x="5"/>
        <item x="2"/>
        <item m="1" x="11"/>
        <item x="0"/>
        <item x="1"/>
        <item x="4"/>
        <item x="7"/>
        <item x="6"/>
        <item x="8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2">
        <item x="0"/>
        <item m="1" x="40"/>
        <item m="1" x="14"/>
        <item m="1" x="6"/>
        <item m="1" x="13"/>
        <item m="1" x="21"/>
        <item m="1" x="8"/>
        <item m="1" x="2"/>
        <item m="1" x="4"/>
        <item m="1" x="11"/>
        <item m="1" x="9"/>
        <item m="1" x="7"/>
        <item m="1" x="15"/>
        <item m="1" x="22"/>
        <item m="1" x="31"/>
        <item m="1" x="12"/>
        <item m="1" x="20"/>
        <item m="1" x="19"/>
        <item m="1" x="25"/>
        <item m="1" x="28"/>
        <item m="1" x="29"/>
        <item m="1" x="16"/>
        <item m="1" x="17"/>
        <item m="1" x="26"/>
        <item m="1" x="35"/>
        <item m="1" x="23"/>
        <item m="1" x="38"/>
        <item m="1" x="10"/>
        <item m="1" x="18"/>
        <item m="1" x="30"/>
        <item m="1" x="34"/>
        <item m="1" x="24"/>
        <item m="1" x="36"/>
        <item m="1" x="27"/>
        <item m="1" x="37"/>
        <item m="1" x="33"/>
        <item m="1" x="5"/>
        <item x="1"/>
        <item m="1" x="3"/>
        <item m="1" x="32"/>
        <item m="1" x="39"/>
        <item t="default"/>
      </items>
    </pivotField>
    <pivotField axis="axisPage" showAll="0">
      <items count="9">
        <item m="1" x="7"/>
        <item m="1" x="5"/>
        <item m="1" x="2"/>
        <item m="1" x="4"/>
        <item m="1" x="3"/>
        <item x="0"/>
        <item x="1"/>
        <item m="1" x="6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21"/>
  </rowFields>
  <rowItems count="12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55"/>
  </colFields>
  <colItems count="3">
    <i>
      <x/>
    </i>
    <i>
      <x v="37"/>
    </i>
    <i t="grand">
      <x/>
    </i>
  </colItems>
  <pageFields count="1">
    <pageField fld="56" hier="-1"/>
  </pageFields>
  <dataFields count="1">
    <dataField name="合計 / 合計金額" fld="4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5232CF-7614-4A81-8C43-6FE6C7D89DC7}" name="ピボットテーブル2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14:C16" firstHeaderRow="1" firstDataRow="2" firstDataCol="1" rowPageCount="2" colPageCount="1"/>
  <pivotFields count="63"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3">
        <item h="1" x="10"/>
        <item h="1" x="9"/>
        <item x="5"/>
        <item x="2"/>
        <item m="1" x="11"/>
        <item x="0"/>
        <item x="1"/>
        <item x="4"/>
        <item x="7"/>
        <item h="1" x="6"/>
        <item h="1" x="8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2">
        <item x="0"/>
        <item m="1" x="40"/>
        <item m="1" x="14"/>
        <item m="1" x="6"/>
        <item m="1" x="13"/>
        <item m="1" x="21"/>
        <item m="1" x="8"/>
        <item m="1" x="2"/>
        <item m="1" x="4"/>
        <item m="1" x="11"/>
        <item m="1" x="9"/>
        <item m="1" x="7"/>
        <item m="1" x="15"/>
        <item m="1" x="22"/>
        <item m="1" x="31"/>
        <item m="1" x="12"/>
        <item m="1" x="20"/>
        <item m="1" x="19"/>
        <item m="1" x="25"/>
        <item m="1" x="28"/>
        <item m="1" x="29"/>
        <item m="1" x="16"/>
        <item m="1" x="17"/>
        <item m="1" x="26"/>
        <item m="1" x="35"/>
        <item m="1" x="23"/>
        <item m="1" x="38"/>
        <item m="1" x="10"/>
        <item m="1" x="18"/>
        <item m="1" x="30"/>
        <item m="1" x="34"/>
        <item m="1" x="24"/>
        <item m="1" x="36"/>
        <item m="1" x="27"/>
        <item m="1" x="37"/>
        <item m="1" x="33"/>
        <item m="1" x="5"/>
        <item x="1"/>
        <item m="1" x="3"/>
        <item m="1" x="32"/>
        <item m="1" x="39"/>
        <item t="default"/>
      </items>
    </pivotField>
    <pivotField axis="axisPage" showAll="0">
      <items count="9">
        <item m="1" x="7"/>
        <item m="1" x="5"/>
        <item m="1" x="2"/>
        <item m="1" x="4"/>
        <item m="1" x="3"/>
        <item x="0"/>
        <item x="1"/>
        <item m="1" x="6"/>
        <item t="default"/>
      </items>
    </pivotField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55"/>
  </colFields>
  <colItems count="2">
    <i>
      <x/>
    </i>
    <i t="grand">
      <x/>
    </i>
  </colItems>
  <pageFields count="2">
    <pageField fld="56" hier="-1"/>
    <pageField fld="21" hier="-1"/>
  </pageFields>
  <dataFields count="1">
    <dataField name="合計 / 仕入金額" fld="6" baseField="5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A86A95-85A8-457E-B118-5F805E33B325}" name="ピボットテーブル4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4:D47" firstHeaderRow="1" firstDataRow="2" firstDataCol="1" rowPageCount="1" colPageCount="1"/>
  <pivotFields count="6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multipleItemSelectionAllowed="1" showAll="0">
      <items count="13">
        <item x="10"/>
        <item x="9"/>
        <item x="5"/>
        <item x="2"/>
        <item m="1" x="11"/>
        <item x="0"/>
        <item x="1"/>
        <item x="4"/>
        <item x="7"/>
        <item x="6"/>
        <item x="8"/>
        <item x="3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2">
        <item x="0"/>
        <item m="1" x="40"/>
        <item m="1" x="14"/>
        <item m="1" x="6"/>
        <item m="1" x="13"/>
        <item m="1" x="21"/>
        <item m="1" x="8"/>
        <item m="1" x="2"/>
        <item m="1" x="4"/>
        <item m="1" x="11"/>
        <item m="1" x="9"/>
        <item m="1" x="7"/>
        <item m="1" x="15"/>
        <item m="1" x="22"/>
        <item m="1" x="31"/>
        <item m="1" x="12"/>
        <item m="1" x="20"/>
        <item m="1" x="19"/>
        <item m="1" x="25"/>
        <item m="1" x="28"/>
        <item m="1" x="29"/>
        <item m="1" x="16"/>
        <item m="1" x="17"/>
        <item m="1" x="26"/>
        <item m="1" x="35"/>
        <item m="1" x="23"/>
        <item m="1" x="38"/>
        <item m="1" x="10"/>
        <item m="1" x="18"/>
        <item m="1" x="30"/>
        <item m="1" x="34"/>
        <item m="1" x="24"/>
        <item m="1" x="36"/>
        <item m="1" x="27"/>
        <item m="1" x="37"/>
        <item m="1" x="33"/>
        <item m="1" x="5"/>
        <item x="1"/>
        <item m="1" x="3"/>
        <item m="1" x="32"/>
        <item m="1" x="39"/>
        <item t="default"/>
      </items>
    </pivotField>
    <pivotField axis="axisPage" showAll="0">
      <items count="9">
        <item m="1" x="7"/>
        <item m="1" x="5"/>
        <item m="1" x="2"/>
        <item m="1" x="4"/>
        <item m="1" x="3"/>
        <item x="0"/>
        <item x="1"/>
        <item m="1" x="6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21"/>
  </rowFields>
  <rowItems count="12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55"/>
  </colFields>
  <colItems count="3">
    <i>
      <x/>
    </i>
    <i>
      <x v="37"/>
    </i>
    <i t="grand">
      <x/>
    </i>
  </colItems>
  <pageFields count="1">
    <pageField fld="56" hier="-1"/>
  </pageFields>
  <dataFields count="1">
    <dataField name="個数 / 出庫日_x000a_ （売上・廃棄日）" fld="2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F0B40A-D029-4CD8-81EC-A799791F667A}" name="ピボットテーブル28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513:A514" firstHeaderRow="1" firstDataRow="1" firstDataCol="0" rowPageCount="2" colPageCount="1"/>
  <pivotFields count="6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axis="axisPage" multipleItemSelectionAllowed="1" showAll="0">
      <items count="6">
        <item x="4"/>
        <item h="1" x="3"/>
        <item h="1" x="0"/>
        <item h="1" x="1"/>
        <item x="2"/>
        <item t="default"/>
      </items>
    </pivotField>
    <pivotField multipleItemSelectionAllowed="1" showAll="0"/>
    <pivotField showAll="0"/>
    <pivotField showAll="0"/>
    <pivotField showAll="0"/>
    <pivotField showAll="0"/>
    <pivotField showAll="0"/>
    <pivotField showAll="0"/>
    <pivotField axis="axisPage" showAll="0">
      <items count="5">
        <item x="3"/>
        <item x="2"/>
        <item x="0"/>
        <item x="1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Items count="1">
    <i/>
  </colItems>
  <pageFields count="2">
    <pageField fld="20" hier="-1"/>
    <pageField fld="28" item="2" hier="-1"/>
  </pageFields>
  <dataFields count="1">
    <dataField name="合計 / 出品金額" fld="30" baseField="0" baseItem="28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261796-1793-49BC-B25D-5E4694E8CE54}" name="ピボットテーブル19" cacheId="8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64:D80" firstHeaderRow="1" firstDataRow="2" firstDataCol="1" rowPageCount="1" colPageCount="1"/>
  <pivotFields count="84">
    <pivotField showAll="0"/>
    <pivotField showAll="0"/>
    <pivotField axis="axisRow" showAll="0">
      <items count="20">
        <item x="17"/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2">
        <item x="10"/>
        <item h="1" x="9"/>
        <item x="5"/>
        <item h="1" x="2"/>
        <item h="1" x="3"/>
        <item h="1" x="0"/>
        <item h="1" x="1"/>
        <item x="4"/>
        <item x="7"/>
        <item h="1" x="6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Col" showAll="0">
      <items count="8">
        <item m="1" x="5"/>
        <item m="1" x="2"/>
        <item m="1" x="4"/>
        <item m="1" x="3"/>
        <item m="1" x="6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5"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2"/>
    </i>
    <i>
      <x v="13"/>
    </i>
    <i>
      <x v="15"/>
    </i>
    <i>
      <x v="16"/>
    </i>
    <i>
      <x v="18"/>
    </i>
    <i t="grand">
      <x/>
    </i>
  </rowItems>
  <colFields count="1">
    <field x="56"/>
  </colFields>
  <colItems count="3">
    <i>
      <x v="5"/>
    </i>
    <i>
      <x v="6"/>
    </i>
    <i t="grand">
      <x/>
    </i>
  </colItems>
  <pageFields count="1">
    <pageField fld="21" hier="-1"/>
  </pageFields>
  <dataFields count="1">
    <dataField name="合計 / OUT" fld="5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974D05-B1AB-4015-97F2-46CD92E2E1F7}" name="ピボットテーブル25" cacheId="8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4:D24" firstHeaderRow="1" firstDataRow="2" firstDataCol="1" rowPageCount="1" colPageCount="1"/>
  <pivotFields count="84">
    <pivotField showAll="0"/>
    <pivotField showAll="0"/>
    <pivotField axis="axisRow" showAll="0">
      <items count="20">
        <item x="17"/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2">
        <item x="10"/>
        <item x="9"/>
        <item x="5"/>
        <item x="2"/>
        <item x="3"/>
        <item x="0"/>
        <item x="1"/>
        <item x="4"/>
        <item x="7"/>
        <item h="1" x="6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Col" showAll="0">
      <items count="8">
        <item m="1" x="5"/>
        <item m="1" x="2"/>
        <item m="1" x="4"/>
        <item m="1" x="3"/>
        <item m="1" x="6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56"/>
  </colFields>
  <colItems count="3">
    <i>
      <x v="5"/>
    </i>
    <i>
      <x v="6"/>
    </i>
    <i t="grand">
      <x/>
    </i>
  </colItems>
  <pageFields count="1">
    <pageField fld="21" hier="-1"/>
  </pageFields>
  <dataFields count="1">
    <dataField name="合計 / OUT" fld="5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829929-8992-421A-984A-4EB0D0CDFCD9}" name="ピボットテーブル21" cacheId="8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5:D51" firstHeaderRow="1" firstDataRow="2" firstDataCol="1" rowPageCount="1" colPageCount="1"/>
  <pivotFields count="84">
    <pivotField showAll="0"/>
    <pivotField showAll="0"/>
    <pivotField axis="axisRow" showAll="0">
      <items count="20">
        <item x="17"/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2">
        <item x="10"/>
        <item h="1" x="9"/>
        <item x="5"/>
        <item h="1" x="2"/>
        <item h="1" x="3"/>
        <item x="0"/>
        <item h="1" x="1"/>
        <item x="4"/>
        <item x="7"/>
        <item h="1" x="6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Col" showAll="0">
      <items count="8">
        <item m="1" x="5"/>
        <item m="1" x="2"/>
        <item m="1" x="4"/>
        <item m="1" x="3"/>
        <item m="1" x="6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5"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2"/>
    </i>
    <i>
      <x v="13"/>
    </i>
    <i>
      <x v="15"/>
    </i>
    <i>
      <x v="16"/>
    </i>
    <i>
      <x v="18"/>
    </i>
    <i t="grand">
      <x/>
    </i>
  </rowItems>
  <colFields count="1">
    <field x="56"/>
  </colFields>
  <colItems count="3">
    <i>
      <x v="5"/>
    </i>
    <i>
      <x v="6"/>
    </i>
    <i t="grand">
      <x/>
    </i>
  </colItems>
  <pageFields count="1">
    <pageField fld="21" hier="-1"/>
  </pageFields>
  <dataFields count="1">
    <dataField name="合計 / OUT" fld="5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4B0C85-7580-4942-9469-D64E2FE61F14}" name="ピボットテーブル24" cacheId="8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183:D196" firstHeaderRow="1" firstDataRow="2" firstDataCol="1" rowPageCount="1" colPageCount="1"/>
  <pivotFields count="84">
    <pivotField showAll="0"/>
    <pivotField showAll="0"/>
    <pivotField axis="axisRow" showAll="0">
      <items count="20">
        <item x="17"/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2">
        <item x="10"/>
        <item h="1" x="9"/>
        <item h="1" x="5"/>
        <item h="1" x="2"/>
        <item h="1" x="3"/>
        <item h="1" x="0"/>
        <item h="1" x="1"/>
        <item h="1" x="4"/>
        <item h="1" x="7"/>
        <item h="1" x="6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Col" showAll="0">
      <items count="8">
        <item m="1" x="5"/>
        <item m="1" x="2"/>
        <item m="1" x="4"/>
        <item m="1" x="3"/>
        <item m="1" x="6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2">
    <i>
      <x v="1"/>
    </i>
    <i>
      <x v="2"/>
    </i>
    <i>
      <x v="3"/>
    </i>
    <i>
      <x v="5"/>
    </i>
    <i>
      <x v="7"/>
    </i>
    <i>
      <x v="10"/>
    </i>
    <i>
      <x v="12"/>
    </i>
    <i>
      <x v="13"/>
    </i>
    <i>
      <x v="15"/>
    </i>
    <i>
      <x v="16"/>
    </i>
    <i>
      <x v="18"/>
    </i>
    <i t="grand">
      <x/>
    </i>
  </rowItems>
  <colFields count="1">
    <field x="56"/>
  </colFields>
  <colItems count="3">
    <i>
      <x v="5"/>
    </i>
    <i>
      <x v="6"/>
    </i>
    <i t="grand">
      <x/>
    </i>
  </colItems>
  <pageFields count="1">
    <pageField fld="21" hier="-1"/>
  </pageFields>
  <dataFields count="1">
    <dataField name="合計 / OUT" fld="5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6D4D92-0ECE-434E-BAD3-A883403A2615}" name="ピボットテーブル10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174:D176" firstHeaderRow="1" firstDataRow="2" firstDataCol="1" rowPageCount="1" colPageCount="1"/>
  <pivotFields count="63"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2">
        <item x="0"/>
        <item m="1" x="40"/>
        <item m="1" x="14"/>
        <item m="1" x="6"/>
        <item m="1" x="13"/>
        <item m="1" x="21"/>
        <item m="1" x="8"/>
        <item m="1" x="2"/>
        <item m="1" x="4"/>
        <item m="1" x="11"/>
        <item m="1" x="9"/>
        <item m="1" x="7"/>
        <item m="1" x="15"/>
        <item m="1" x="22"/>
        <item m="1" x="31"/>
        <item m="1" x="12"/>
        <item m="1" x="20"/>
        <item m="1" x="19"/>
        <item m="1" x="25"/>
        <item m="1" x="28"/>
        <item m="1" x="29"/>
        <item m="1" x="16"/>
        <item m="1" x="17"/>
        <item m="1" x="26"/>
        <item m="1" x="35"/>
        <item m="1" x="23"/>
        <item m="1" x="38"/>
        <item m="1" x="10"/>
        <item m="1" x="18"/>
        <item m="1" x="30"/>
        <item m="1" x="34"/>
        <item m="1" x="24"/>
        <item m="1" x="36"/>
        <item m="1" x="27"/>
        <item m="1" x="37"/>
        <item m="1" x="33"/>
        <item m="1" x="5"/>
        <item x="1"/>
        <item m="1" x="3"/>
        <item m="1" x="32"/>
        <item m="1" x="39"/>
        <item t="default"/>
      </items>
    </pivotField>
    <pivotField axis="axisPage" showAll="0">
      <items count="9">
        <item m="1" x="7"/>
        <item m="1" x="5"/>
        <item m="1" x="2"/>
        <item m="1" x="4"/>
        <item m="1" x="3"/>
        <item x="0"/>
        <item x="1"/>
        <item m="1" x="6"/>
        <item t="default"/>
      </items>
    </pivotField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55"/>
  </colFields>
  <colItems count="3">
    <i>
      <x/>
    </i>
    <i>
      <x v="37"/>
    </i>
    <i t="grand">
      <x/>
    </i>
  </colItems>
  <pageFields count="1">
    <pageField fld="56" hier="-1"/>
  </pageFields>
  <dataFields count="1">
    <dataField name="個数 / 仕入金額" fld="6" subtotal="count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1297D5-1DA1-4C8B-BB07-27B6A5BCC0DC}" name="ピボットテーブル2" cacheId="8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260:D273" firstHeaderRow="1" firstDataRow="2" firstDataCol="1"/>
  <pivotFields count="8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multipleItemSelectionAllowed="1" showAll="0">
      <items count="12">
        <item x="10"/>
        <item x="9"/>
        <item x="5"/>
        <item x="2"/>
        <item x="3"/>
        <item x="0"/>
        <item x="4"/>
        <item x="7"/>
        <item x="1"/>
        <item x="6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8">
        <item m="1" x="5"/>
        <item m="1" x="2"/>
        <item m="1" x="4"/>
        <item m="1" x="3"/>
        <item m="1" x="6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56"/>
  </colFields>
  <colItems count="3">
    <i>
      <x v="5"/>
    </i>
    <i>
      <x v="6"/>
    </i>
    <i t="grand">
      <x/>
    </i>
  </colItems>
  <dataFields count="1">
    <dataField name="合計 / 合計金額" fld="4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5425D9-F6BA-4B0E-9DA0-0F51D975882F}" name="ピボットテーブル23" cacheId="8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154:D168" firstHeaderRow="1" firstDataRow="2" firstDataCol="1" rowPageCount="1" colPageCount="1"/>
  <pivotFields count="84">
    <pivotField showAll="0"/>
    <pivotField showAll="0"/>
    <pivotField axis="axisRow" showAll="0">
      <items count="20">
        <item x="17"/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2">
        <item x="10"/>
        <item h="1" x="9"/>
        <item h="1" x="5"/>
        <item x="2"/>
        <item h="1" x="3"/>
        <item h="1" x="0"/>
        <item h="1" x="1"/>
        <item h="1" x="4"/>
        <item h="1" x="7"/>
        <item h="1" x="6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Col" showAll="0">
      <items count="8">
        <item m="1" x="5"/>
        <item m="1" x="2"/>
        <item m="1" x="4"/>
        <item m="1" x="3"/>
        <item m="1" x="6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3">
    <i>
      <x v="1"/>
    </i>
    <i>
      <x v="2"/>
    </i>
    <i>
      <x v="3"/>
    </i>
    <i>
      <x v="5"/>
    </i>
    <i>
      <x v="7"/>
    </i>
    <i>
      <x v="10"/>
    </i>
    <i>
      <x v="12"/>
    </i>
    <i>
      <x v="13"/>
    </i>
    <i>
      <x v="15"/>
    </i>
    <i>
      <x v="16"/>
    </i>
    <i>
      <x v="17"/>
    </i>
    <i>
      <x v="18"/>
    </i>
    <i t="grand">
      <x/>
    </i>
  </rowItems>
  <colFields count="1">
    <field x="56"/>
  </colFields>
  <colItems count="3">
    <i>
      <x v="5"/>
    </i>
    <i>
      <x v="6"/>
    </i>
    <i t="grand">
      <x/>
    </i>
  </colItems>
  <pageFields count="1">
    <pageField fld="21" hier="-1"/>
  </pageFields>
  <dataFields count="1">
    <dataField name="合計 / OUT" fld="5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180EF0-9DC9-4145-A18D-257914F6DCBD}" name="ピボットテーブル22" cacheId="8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120:D134" firstHeaderRow="1" firstDataRow="2" firstDataCol="1" rowPageCount="1" colPageCount="1"/>
  <pivotFields count="84">
    <pivotField showAll="0"/>
    <pivotField showAll="0"/>
    <pivotField axis="axisRow" showAll="0">
      <items count="20">
        <item x="17"/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2">
        <item x="10"/>
        <item h="1" x="9"/>
        <item h="1" x="5"/>
        <item h="1" x="2"/>
        <item h="1" x="3"/>
        <item h="1" x="0"/>
        <item x="1"/>
        <item h="1" x="4"/>
        <item h="1" x="7"/>
        <item h="1" x="6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Col" showAll="0">
      <items count="8">
        <item m="1" x="5"/>
        <item m="1" x="2"/>
        <item m="1" x="4"/>
        <item m="1" x="3"/>
        <item m="1" x="6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3">
    <i>
      <x v="1"/>
    </i>
    <i>
      <x v="2"/>
    </i>
    <i>
      <x v="3"/>
    </i>
    <i>
      <x v="5"/>
    </i>
    <i>
      <x v="7"/>
    </i>
    <i>
      <x v="10"/>
    </i>
    <i>
      <x v="11"/>
    </i>
    <i>
      <x v="12"/>
    </i>
    <i>
      <x v="13"/>
    </i>
    <i>
      <x v="15"/>
    </i>
    <i>
      <x v="16"/>
    </i>
    <i>
      <x v="18"/>
    </i>
    <i t="grand">
      <x/>
    </i>
  </rowItems>
  <colFields count="1">
    <field x="56"/>
  </colFields>
  <colItems count="3">
    <i>
      <x v="5"/>
    </i>
    <i>
      <x v="6"/>
    </i>
    <i t="grand">
      <x/>
    </i>
  </colItems>
  <pageFields count="1">
    <pageField fld="21" hier="-1"/>
  </pageFields>
  <dataFields count="1">
    <dataField name="合計 / OUT" fld="5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8D4DCD-9518-484C-B81D-6DE10EA76D7F}" name="ピボットテーブル20" cacheId="8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93:D106" firstHeaderRow="1" firstDataRow="2" firstDataCol="1" rowPageCount="1" colPageCount="1"/>
  <pivotFields count="84">
    <pivotField showAll="0"/>
    <pivotField showAll="0"/>
    <pivotField axis="axisRow" showAll="0">
      <items count="20">
        <item x="17"/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2">
        <item x="10"/>
        <item h="1" x="9"/>
        <item h="1" x="5"/>
        <item h="1" x="2"/>
        <item h="1" x="3"/>
        <item x="0"/>
        <item h="1" x="1"/>
        <item h="1" x="4"/>
        <item h="1" x="7"/>
        <item h="1" x="6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Col" showAll="0">
      <items count="8">
        <item m="1" x="5"/>
        <item m="1" x="2"/>
        <item m="1" x="4"/>
        <item m="1" x="3"/>
        <item m="1" x="6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2">
    <i>
      <x v="1"/>
    </i>
    <i>
      <x v="2"/>
    </i>
    <i>
      <x v="3"/>
    </i>
    <i>
      <x v="5"/>
    </i>
    <i>
      <x v="7"/>
    </i>
    <i>
      <x v="10"/>
    </i>
    <i>
      <x v="12"/>
    </i>
    <i>
      <x v="13"/>
    </i>
    <i>
      <x v="15"/>
    </i>
    <i>
      <x v="16"/>
    </i>
    <i>
      <x v="18"/>
    </i>
    <i t="grand">
      <x/>
    </i>
  </rowItems>
  <colFields count="1">
    <field x="56"/>
  </colFields>
  <colItems count="3">
    <i>
      <x v="5"/>
    </i>
    <i>
      <x v="6"/>
    </i>
    <i t="grand">
      <x/>
    </i>
  </colItems>
  <pageFields count="1">
    <pageField fld="21" hier="-1"/>
  </pageFields>
  <dataFields count="1">
    <dataField name="合計 / OUT" fld="5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86C873-4E9E-43EA-AD02-40C83C3F1B65}" name="ピボットテーブル1" cacheId="8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215:H236" firstHeaderRow="1" firstDataRow="2" firstDataCol="1"/>
  <pivotFields count="84">
    <pivotField showAll="0"/>
    <pivotField showAll="0"/>
    <pivotField axis="axisRow" showAll="0">
      <items count="20">
        <item x="17"/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8">
        <item x="5"/>
        <item x="3"/>
        <item x="0"/>
        <item x="1"/>
        <item m="1" x="6"/>
        <item x="2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14"/>
  </colFields>
  <colItems count="7">
    <i>
      <x/>
    </i>
    <i>
      <x v="1"/>
    </i>
    <i>
      <x v="2"/>
    </i>
    <i>
      <x v="3"/>
    </i>
    <i>
      <x v="5"/>
    </i>
    <i>
      <x v="6"/>
    </i>
    <i t="grand">
      <x/>
    </i>
  </colItems>
  <dataFields count="1">
    <dataField name="合計 / 在庫量" fld="5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B566A5-42B6-499D-A06B-BD07F3752C9D}" name="ピボットテーブル7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205:D222" firstHeaderRow="1" firstDataRow="2" firstDataCol="1" rowPageCount="1" colPageCount="1"/>
  <pivotFields count="63">
    <pivotField showAll="0"/>
    <pivotField showAll="0"/>
    <pivotField axis="axisRow" showAll="0">
      <items count="21">
        <item x="17"/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axis="axisPage" multipleItemSelectionAllowed="1" showAll="0">
      <items count="13">
        <item x="10"/>
        <item h="1" x="9"/>
        <item x="5"/>
        <item x="2"/>
        <item m="1" x="11"/>
        <item x="0"/>
        <item h="1" x="1"/>
        <item x="4"/>
        <item x="7"/>
        <item h="1" x="6"/>
        <item x="8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9">
        <item m="1" x="7"/>
        <item m="1" x="5"/>
        <item m="1" x="2"/>
        <item m="1" x="4"/>
        <item m="1" x="3"/>
        <item x="0"/>
        <item x="1"/>
        <item m="1" x="6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2"/>
  </rowFields>
  <rowItems count="16"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2"/>
    </i>
    <i>
      <x v="13"/>
    </i>
    <i>
      <x v="15"/>
    </i>
    <i>
      <x v="16"/>
    </i>
    <i>
      <x v="17"/>
    </i>
    <i>
      <x v="18"/>
    </i>
    <i t="grand">
      <x/>
    </i>
  </rowItems>
  <colFields count="1">
    <field x="56"/>
  </colFields>
  <colItems count="3">
    <i>
      <x v="5"/>
    </i>
    <i>
      <x v="6"/>
    </i>
    <i t="grand">
      <x/>
    </i>
  </colItems>
  <pageFields count="1">
    <pageField fld="21" hier="-1"/>
  </pageFields>
  <dataFields count="1">
    <dataField name="合計 / 合計" fld="12" baseField="53" baseItem="0"/>
  </dataFields>
  <formats count="5">
    <format dxfId="67">
      <pivotArea outline="0" collapsedLevelsAreSubtotals="1" fieldPosition="0"/>
    </format>
    <format dxfId="66">
      <pivotArea collapsedLevelsAreSubtotals="1" fieldPosition="0">
        <references count="1">
          <reference field="2" count="18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65">
      <pivotArea grandRow="1" outline="0" collapsedLevelsAreSubtotals="1" fieldPosition="0"/>
    </format>
    <format dxfId="64">
      <pivotArea dataOnly="0" labelOnly="1" fieldPosition="0">
        <references count="1">
          <reference field="2" count="18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6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A87A1-6CBD-4E67-A335-7CAEEC442DE7}" name="ピボットテーブル18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93:D107" firstHeaderRow="1" firstDataRow="2" firstDataCol="1" rowPageCount="1" colPageCount="1"/>
  <pivotFields count="63">
    <pivotField showAll="0"/>
    <pivotField showAll="0"/>
    <pivotField axis="axisRow" showAll="0">
      <items count="21">
        <item x="17"/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axis="axisPage" multipleItemSelectionAllowed="1" showAll="0">
      <items count="13">
        <item x="10"/>
        <item h="1" x="9"/>
        <item h="1" x="5"/>
        <item h="1" x="2"/>
        <item h="1" m="1" x="11"/>
        <item h="1" x="0"/>
        <item h="1" x="1"/>
        <item h="1" x="4"/>
        <item h="1" x="7"/>
        <item x="6"/>
        <item x="8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2">
        <item x="0"/>
        <item m="1" x="40"/>
        <item m="1" x="14"/>
        <item m="1" x="6"/>
        <item m="1" x="13"/>
        <item m="1" x="21"/>
        <item m="1" x="8"/>
        <item m="1" x="2"/>
        <item m="1" x="4"/>
        <item m="1" x="11"/>
        <item m="1" x="9"/>
        <item m="1" x="7"/>
        <item m="1" x="15"/>
        <item m="1" x="22"/>
        <item m="1" x="31"/>
        <item m="1" x="12"/>
        <item m="1" x="20"/>
        <item m="1" x="19"/>
        <item m="1" x="25"/>
        <item m="1" x="28"/>
        <item m="1" x="29"/>
        <item m="1" x="16"/>
        <item m="1" x="17"/>
        <item m="1" x="26"/>
        <item m="1" x="35"/>
        <item m="1" x="23"/>
        <item m="1" x="38"/>
        <item m="1" x="10"/>
        <item m="1" x="18"/>
        <item m="1" x="30"/>
        <item m="1" x="34"/>
        <item m="1" x="24"/>
        <item m="1" x="36"/>
        <item m="1" x="27"/>
        <item m="1" x="37"/>
        <item m="1" x="33"/>
        <item m="1" x="5"/>
        <item x="1"/>
        <item m="1" x="3"/>
        <item m="1" x="32"/>
        <item m="1" x="39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3">
    <i>
      <x v="1"/>
    </i>
    <i>
      <x v="2"/>
    </i>
    <i>
      <x v="3"/>
    </i>
    <i>
      <x v="5"/>
    </i>
    <i>
      <x v="7"/>
    </i>
    <i>
      <x v="8"/>
    </i>
    <i>
      <x v="10"/>
    </i>
    <i>
      <x v="12"/>
    </i>
    <i>
      <x v="13"/>
    </i>
    <i>
      <x v="15"/>
    </i>
    <i>
      <x v="16"/>
    </i>
    <i>
      <x v="18"/>
    </i>
    <i t="grand">
      <x/>
    </i>
  </rowItems>
  <colFields count="1">
    <field x="55"/>
  </colFields>
  <colItems count="3">
    <i>
      <x/>
    </i>
    <i>
      <x v="37"/>
    </i>
    <i t="grand">
      <x/>
    </i>
  </colItems>
  <pageFields count="1">
    <pageField fld="21" hier="-1"/>
  </pageFields>
  <dataFields count="1">
    <dataField name="合計 / 合計" fld="12" baseField="53" baseItem="0"/>
  </dataFields>
  <formats count="5">
    <format dxfId="72">
      <pivotArea outline="0" collapsedLevelsAreSubtotals="1" fieldPosition="0"/>
    </format>
    <format dxfId="71">
      <pivotArea collapsedLevelsAreSubtotals="1" fieldPosition="0">
        <references count="1">
          <reference field="2" count="18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70">
      <pivotArea grandRow="1" outline="0" collapsedLevelsAreSubtotals="1" fieldPosition="0"/>
    </format>
    <format dxfId="69">
      <pivotArea dataOnly="0" labelOnly="1" fieldPosition="0">
        <references count="1">
          <reference field="2" count="18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68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FFE43F-F87E-4A0C-9EC7-392318888106}" name="ピボットテーブル5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173:D187" firstHeaderRow="1" firstDataRow="2" firstDataCol="1" rowPageCount="1" colPageCount="1"/>
  <pivotFields count="63">
    <pivotField showAll="0"/>
    <pivotField showAll="0"/>
    <pivotField axis="axisRow" showAll="0">
      <items count="21">
        <item x="17"/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axis="axisPage" multipleItemSelectionAllowed="1" showAll="0">
      <items count="13">
        <item x="10"/>
        <item h="1" x="9"/>
        <item h="1" x="5"/>
        <item h="1" x="2"/>
        <item h="1" m="1" x="11"/>
        <item h="1" x="0"/>
        <item x="1"/>
        <item h="1" x="4"/>
        <item h="1" x="7"/>
        <item h="1" x="6"/>
        <item x="8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9">
        <item m="1" x="7"/>
        <item m="1" x="5"/>
        <item m="1" x="2"/>
        <item m="1" x="4"/>
        <item m="1" x="3"/>
        <item x="0"/>
        <item x="1"/>
        <item m="1" x="6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2"/>
  </rowFields>
  <rowItems count="13">
    <i>
      <x v="1"/>
    </i>
    <i>
      <x v="2"/>
    </i>
    <i>
      <x v="3"/>
    </i>
    <i>
      <x v="5"/>
    </i>
    <i>
      <x v="7"/>
    </i>
    <i>
      <x v="10"/>
    </i>
    <i>
      <x v="11"/>
    </i>
    <i>
      <x v="12"/>
    </i>
    <i>
      <x v="13"/>
    </i>
    <i>
      <x v="15"/>
    </i>
    <i>
      <x v="16"/>
    </i>
    <i>
      <x v="18"/>
    </i>
    <i t="grand">
      <x/>
    </i>
  </rowItems>
  <colFields count="1">
    <field x="56"/>
  </colFields>
  <colItems count="3">
    <i>
      <x v="5"/>
    </i>
    <i>
      <x v="6"/>
    </i>
    <i t="grand">
      <x/>
    </i>
  </colItems>
  <pageFields count="1">
    <pageField fld="21" hier="-1"/>
  </pageFields>
  <dataFields count="1">
    <dataField name="合計 / 合計" fld="12" baseField="53" baseItem="0"/>
  </dataFields>
  <formats count="5">
    <format dxfId="77">
      <pivotArea outline="0" collapsedLevelsAreSubtotals="1" fieldPosition="0"/>
    </format>
    <format dxfId="76">
      <pivotArea collapsedLevelsAreSubtotals="1" fieldPosition="0">
        <references count="1">
          <reference field="2" count="18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75">
      <pivotArea grandRow="1" outline="0" collapsedLevelsAreSubtotals="1" fieldPosition="0"/>
    </format>
    <format dxfId="74">
      <pivotArea dataOnly="0" labelOnly="1" fieldPosition="0">
        <references count="1">
          <reference field="2" count="18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7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A253F7-B5D6-499F-A9B4-D1D7AE076FF7}" name="ピボットテーブル16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1:D52" firstHeaderRow="1" firstDataRow="2" firstDataCol="1"/>
  <pivotFields count="63">
    <pivotField showAll="0"/>
    <pivotField showAll="0"/>
    <pivotField axis="axisRow" showAll="0">
      <items count="21">
        <item x="17"/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multipleItemSelectionAllowed="1"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2">
        <item x="0"/>
        <item m="1" x="40"/>
        <item m="1" x="14"/>
        <item m="1" x="6"/>
        <item m="1" x="13"/>
        <item m="1" x="21"/>
        <item m="1" x="8"/>
        <item m="1" x="2"/>
        <item m="1" x="4"/>
        <item m="1" x="11"/>
        <item m="1" x="9"/>
        <item m="1" x="7"/>
        <item m="1" x="15"/>
        <item m="1" x="22"/>
        <item m="1" x="31"/>
        <item m="1" x="12"/>
        <item m="1" x="20"/>
        <item m="1" x="19"/>
        <item m="1" x="25"/>
        <item m="1" x="28"/>
        <item m="1" x="29"/>
        <item m="1" x="16"/>
        <item m="1" x="17"/>
        <item m="1" x="26"/>
        <item m="1" x="35"/>
        <item m="1" x="23"/>
        <item m="1" x="38"/>
        <item m="1" x="10"/>
        <item m="1" x="18"/>
        <item m="1" x="30"/>
        <item m="1" x="34"/>
        <item m="1" x="24"/>
        <item m="1" x="36"/>
        <item m="1" x="27"/>
        <item m="1" x="37"/>
        <item m="1" x="33"/>
        <item m="1" x="5"/>
        <item x="1"/>
        <item m="1" x="3"/>
        <item m="1" x="32"/>
        <item m="1" x="39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55"/>
  </colFields>
  <colItems count="3">
    <i>
      <x/>
    </i>
    <i>
      <x v="37"/>
    </i>
    <i t="grand">
      <x/>
    </i>
  </colItems>
  <dataFields count="1">
    <dataField name="合計 / 合計" fld="12" baseField="53" baseItem="0"/>
  </dataFields>
  <formats count="5">
    <format dxfId="82">
      <pivotArea outline="0" collapsedLevelsAreSubtotals="1" fieldPosition="0"/>
    </format>
    <format dxfId="81">
      <pivotArea collapsedLevelsAreSubtotals="1" fieldPosition="0">
        <references count="1">
          <reference field="2" count="18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80">
      <pivotArea grandRow="1" outline="0" collapsedLevelsAreSubtotals="1" fieldPosition="0"/>
    </format>
    <format dxfId="79">
      <pivotArea dataOnly="0" labelOnly="1" fieldPosition="0">
        <references count="1">
          <reference field="2" count="18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78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6CBB1B-AE49-4BA1-8CBE-5AEA9B67FB3E}" name="ピボットテーブル1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118:E139" firstHeaderRow="1" firstDataRow="2" firstDataCol="1"/>
  <pivotFields count="63">
    <pivotField showAll="0"/>
    <pivotField showAll="0"/>
    <pivotField axis="axisRow" showAll="0">
      <items count="21">
        <item x="17"/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multipleItemSelectionAllowed="1"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8">
        <item x="1"/>
        <item m="1" x="3"/>
        <item m="1" x="4"/>
        <item m="1" x="5"/>
        <item x="0"/>
        <item x="2"/>
        <item m="1"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54"/>
  </colFields>
  <colItems count="4">
    <i>
      <x/>
    </i>
    <i>
      <x v="4"/>
    </i>
    <i>
      <x v="5"/>
    </i>
    <i t="grand">
      <x/>
    </i>
  </colItems>
  <dataFields count="1">
    <dataField name="合計 / 合計" fld="12" baseField="2" baseItem="2"/>
  </dataFields>
  <formats count="5">
    <format dxfId="87">
      <pivotArea outline="0" collapsedLevelsAreSubtotals="1" fieldPosition="0"/>
    </format>
    <format dxfId="86">
      <pivotArea collapsedLevelsAreSubtotals="1" fieldPosition="0">
        <references count="1">
          <reference field="2" count="18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85">
      <pivotArea grandRow="1" outline="0" collapsedLevelsAreSubtotals="1" fieldPosition="0"/>
    </format>
    <format dxfId="84">
      <pivotArea dataOnly="0" labelOnly="1" fieldPosition="0">
        <references count="1">
          <reference field="2" count="18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8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DC1D30-5BD5-4F2C-9DAB-8631241A7C5D}" name="ピボットテーブル15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264:B270" firstHeaderRow="1" firstDataRow="1" firstDataCol="1" rowPageCount="1" colPageCount="1"/>
  <pivotFields count="63"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multipleItemSelectionAllowed="1" showAll="0">
      <items count="6">
        <item x="4"/>
        <item x="3"/>
        <item x="0"/>
        <item x="1"/>
        <item x="2"/>
        <item t="default"/>
      </items>
    </pivotField>
    <pivotField multipleItemSelectionAllowed="1"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9">
        <item m="1" x="7"/>
        <item m="1" x="5"/>
        <item m="1" x="2"/>
        <item m="1" x="4"/>
        <item m="1" x="3"/>
        <item x="0"/>
        <item x="1"/>
        <item m="1" x="6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2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1">
    <pageField fld="56" hier="-1"/>
  </pageFields>
  <dataFields count="1">
    <dataField name="合計 / 仕入金額" fld="6" baseField="20" baseItem="0"/>
  </dataFields>
  <formats count="2">
    <format dxfId="114">
      <pivotArea grandRow="1" outline="0" collapsedLevelsAreSubtotals="1" fieldPosition="0"/>
    </format>
    <format dxfId="11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510681-57C1-4D7F-827B-16A70DB50BBC}" name="ピボットテーブル2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144:D165" firstHeaderRow="1" firstDataRow="2" firstDataCol="1"/>
  <pivotFields count="63">
    <pivotField showAll="0"/>
    <pivotField showAll="0"/>
    <pivotField axis="axisRow" showAll="0">
      <items count="21">
        <item x="17"/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multipleItemSelectionAllowed="1"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9">
        <item m="1" x="7"/>
        <item m="1" x="5"/>
        <item m="1" x="2"/>
        <item m="1" x="4"/>
        <item m="1" x="3"/>
        <item x="0"/>
        <item x="1"/>
        <item m="1" x="6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56"/>
  </colFields>
  <colItems count="3">
    <i>
      <x v="5"/>
    </i>
    <i>
      <x v="6"/>
    </i>
    <i t="grand">
      <x/>
    </i>
  </colItems>
  <dataFields count="1">
    <dataField name="合計 / 合計" fld="12" baseField="2" baseItem="13"/>
  </dataFields>
  <formats count="5">
    <format dxfId="92">
      <pivotArea outline="0" collapsedLevelsAreSubtotals="1" fieldPosition="0"/>
    </format>
    <format dxfId="91">
      <pivotArea collapsedLevelsAreSubtotals="1" fieldPosition="0">
        <references count="1">
          <reference field="2" count="18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90">
      <pivotArea grandRow="1" outline="0" collapsedLevelsAreSubtotals="1" fieldPosition="0"/>
    </format>
    <format dxfId="89">
      <pivotArea dataOnly="0" labelOnly="1" fieldPosition="0">
        <references count="1">
          <reference field="2" count="18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88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152043-81A2-49B4-96EE-1CF32D9C8E60}" name="ピボットテーブル15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2:E23" firstHeaderRow="1" firstDataRow="2" firstDataCol="1"/>
  <pivotFields count="63">
    <pivotField showAll="0"/>
    <pivotField showAll="0"/>
    <pivotField axis="axisRow" showAll="0">
      <items count="21">
        <item x="17"/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multipleItemSelectionAllowed="1"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5">
        <item x="0"/>
        <item m="1" x="5"/>
        <item m="1" x="19"/>
        <item x="1"/>
        <item m="1" x="15"/>
        <item m="1" x="16"/>
        <item m="1" x="6"/>
        <item m="1" x="3"/>
        <item m="1" x="4"/>
        <item m="1" x="7"/>
        <item m="1" x="8"/>
        <item m="1" x="10"/>
        <item m="1" x="12"/>
        <item m="1" x="13"/>
        <item m="1" x="14"/>
        <item m="1" x="9"/>
        <item m="1" x="25"/>
        <item m="1" x="26"/>
        <item m="1" x="27"/>
        <item m="1" x="11"/>
        <item m="1" x="17"/>
        <item m="1" x="18"/>
        <item m="1" x="20"/>
        <item m="1" x="21"/>
        <item m="1" x="22"/>
        <item m="1" x="23"/>
        <item m="1" x="24"/>
        <item m="1" x="28"/>
        <item m="1" x="37"/>
        <item m="1" x="38"/>
        <item m="1" x="39"/>
        <item m="1" x="29"/>
        <item m="1" x="30"/>
        <item m="1" x="31"/>
        <item m="1" x="32"/>
        <item m="1" x="33"/>
        <item m="1" x="34"/>
        <item m="1" x="35"/>
        <item m="1" x="36"/>
        <item m="1" x="40"/>
        <item x="2"/>
        <item m="1" x="41"/>
        <item m="1" x="42"/>
        <item m="1" x="4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53"/>
  </colFields>
  <colItems count="4">
    <i>
      <x/>
    </i>
    <i>
      <x v="3"/>
    </i>
    <i>
      <x v="40"/>
    </i>
    <i t="grand">
      <x/>
    </i>
  </colItems>
  <dataFields count="1">
    <dataField name="合計 / 合計" fld="12" baseField="53" baseItem="0"/>
  </dataFields>
  <formats count="5">
    <format dxfId="97">
      <pivotArea outline="0" collapsedLevelsAreSubtotals="1" fieldPosition="0"/>
    </format>
    <format dxfId="96">
      <pivotArea collapsedLevelsAreSubtotals="1" fieldPosition="0">
        <references count="1">
          <reference field="2" count="18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95">
      <pivotArea grandRow="1" outline="0" collapsedLevelsAreSubtotals="1" fieldPosition="0"/>
    </format>
    <format dxfId="94">
      <pivotArea dataOnly="0" labelOnly="1" fieldPosition="0">
        <references count="1">
          <reference field="2" count="18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9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3DB614-0AAA-4FD1-A283-F63B4422C90A}" name="ピボットテーブル8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235:D249" firstHeaderRow="1" firstDataRow="2" firstDataCol="1" rowPageCount="1" colPageCount="1"/>
  <pivotFields count="63">
    <pivotField showAll="0"/>
    <pivotField showAll="0"/>
    <pivotField axis="axisRow" showAll="0">
      <items count="21">
        <item x="17"/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axis="axisPage" multipleItemSelectionAllowed="1" showAll="0">
      <items count="13">
        <item x="10"/>
        <item h="1" x="9"/>
        <item h="1" x="5"/>
        <item h="1" x="2"/>
        <item h="1" m="1" x="11"/>
        <item h="1" x="0"/>
        <item h="1" x="1"/>
        <item h="1" x="4"/>
        <item h="1" x="7"/>
        <item x="6"/>
        <item x="8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9">
        <item m="1" x="7"/>
        <item m="1" x="5"/>
        <item m="1" x="2"/>
        <item m="1" x="4"/>
        <item m="1" x="3"/>
        <item x="0"/>
        <item x="1"/>
        <item m="1" x="6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2"/>
  </rowFields>
  <rowItems count="13">
    <i>
      <x v="1"/>
    </i>
    <i>
      <x v="2"/>
    </i>
    <i>
      <x v="3"/>
    </i>
    <i>
      <x v="5"/>
    </i>
    <i>
      <x v="7"/>
    </i>
    <i>
      <x v="8"/>
    </i>
    <i>
      <x v="10"/>
    </i>
    <i>
      <x v="12"/>
    </i>
    <i>
      <x v="13"/>
    </i>
    <i>
      <x v="15"/>
    </i>
    <i>
      <x v="16"/>
    </i>
    <i>
      <x v="18"/>
    </i>
    <i t="grand">
      <x/>
    </i>
  </rowItems>
  <colFields count="1">
    <field x="56"/>
  </colFields>
  <colItems count="3">
    <i>
      <x v="5"/>
    </i>
    <i>
      <x v="6"/>
    </i>
    <i t="grand">
      <x/>
    </i>
  </colItems>
  <pageFields count="1">
    <pageField fld="21" hier="-1"/>
  </pageFields>
  <dataFields count="1">
    <dataField name="合計 / 合計" fld="12" baseField="53" baseItem="0"/>
  </dataFields>
  <formats count="5">
    <format dxfId="102">
      <pivotArea outline="0" collapsedLevelsAreSubtotals="1" fieldPosition="0"/>
    </format>
    <format dxfId="101">
      <pivotArea collapsedLevelsAreSubtotals="1" fieldPosition="0">
        <references count="1">
          <reference field="2" count="18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00">
      <pivotArea grandRow="1" outline="0" collapsedLevelsAreSubtotals="1" fieldPosition="0"/>
    </format>
    <format dxfId="99">
      <pivotArea dataOnly="0" labelOnly="1" fieldPosition="0">
        <references count="1">
          <reference field="2" count="18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98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322EA1-38E1-4D50-920F-9EE1FAF32871}" name="ピボットテーブル17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63:D81" firstHeaderRow="1" firstDataRow="2" firstDataCol="1" rowPageCount="1" colPageCount="1"/>
  <pivotFields count="63">
    <pivotField showAll="0"/>
    <pivotField showAll="0"/>
    <pivotField axis="axisRow" showAll="0">
      <items count="21">
        <item x="17"/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axis="axisPage" multipleItemSelectionAllowed="1" showAll="0">
      <items count="13">
        <item x="10"/>
        <item h="1" x="9"/>
        <item x="5"/>
        <item x="2"/>
        <item m="1" x="11"/>
        <item x="0"/>
        <item x="1"/>
        <item x="4"/>
        <item x="7"/>
        <item h="1" x="6"/>
        <item x="8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2">
        <item x="0"/>
        <item m="1" x="40"/>
        <item m="1" x="14"/>
        <item m="1" x="6"/>
        <item m="1" x="13"/>
        <item m="1" x="21"/>
        <item m="1" x="8"/>
        <item m="1" x="2"/>
        <item m="1" x="4"/>
        <item m="1" x="11"/>
        <item m="1" x="9"/>
        <item m="1" x="7"/>
        <item m="1" x="15"/>
        <item m="1" x="22"/>
        <item m="1" x="31"/>
        <item m="1" x="12"/>
        <item m="1" x="20"/>
        <item m="1" x="19"/>
        <item m="1" x="25"/>
        <item m="1" x="28"/>
        <item m="1" x="29"/>
        <item m="1" x="16"/>
        <item m="1" x="17"/>
        <item m="1" x="26"/>
        <item m="1" x="35"/>
        <item m="1" x="23"/>
        <item m="1" x="38"/>
        <item m="1" x="10"/>
        <item m="1" x="18"/>
        <item m="1" x="30"/>
        <item m="1" x="34"/>
        <item m="1" x="24"/>
        <item m="1" x="36"/>
        <item m="1" x="27"/>
        <item m="1" x="37"/>
        <item m="1" x="33"/>
        <item m="1" x="5"/>
        <item x="1"/>
        <item m="1" x="3"/>
        <item m="1" x="32"/>
        <item m="1" x="39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7"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 t="grand">
      <x/>
    </i>
  </rowItems>
  <colFields count="1">
    <field x="55"/>
  </colFields>
  <colItems count="3">
    <i>
      <x/>
    </i>
    <i>
      <x v="37"/>
    </i>
    <i t="grand">
      <x/>
    </i>
  </colItems>
  <pageFields count="1">
    <pageField fld="21" hier="-1"/>
  </pageFields>
  <dataFields count="1">
    <dataField name="合計 / 合計" fld="12" baseField="53" baseItem="0"/>
  </dataFields>
  <formats count="5">
    <format dxfId="107">
      <pivotArea outline="0" collapsedLevelsAreSubtotals="1" fieldPosition="0"/>
    </format>
    <format dxfId="106">
      <pivotArea collapsedLevelsAreSubtotals="1" fieldPosition="0">
        <references count="1">
          <reference field="2" count="18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05">
      <pivotArea grandRow="1" outline="0" collapsedLevelsAreSubtotals="1" fieldPosition="0"/>
    </format>
    <format dxfId="104">
      <pivotArea dataOnly="0" labelOnly="1" fieldPosition="0">
        <references count="1">
          <reference field="2" count="18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0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06816B-BAEA-4047-943E-8D4F2855DD2F}" name="ピボットテーブル9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270:D272" firstHeaderRow="1" firstDataRow="2" firstDataCol="1"/>
  <pivotFields count="6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multipleItemSelectionAllowed="1"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9">
        <item m="1" x="7"/>
        <item m="1" x="5"/>
        <item m="1" x="2"/>
        <item m="1" x="4"/>
        <item m="1" x="3"/>
        <item x="0"/>
        <item x="1"/>
        <item m="1" x="6"/>
        <item t="default"/>
      </items>
    </pivotField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56"/>
  </colFields>
  <colItems count="3">
    <i>
      <x v="5"/>
    </i>
    <i>
      <x v="6"/>
    </i>
    <i t="grand">
      <x/>
    </i>
  </colItems>
  <dataFields count="1">
    <dataField name="合計 / 合計金額" fld="46" baseField="2" baseItem="5" numFmtId="38"/>
  </dataFields>
  <formats count="3">
    <format dxfId="110">
      <pivotArea grandRow="1" outline="0" collapsedLevelsAreSubtotals="1" fieldPosition="0"/>
    </format>
    <format dxfId="109">
      <pivotArea dataOnly="0" labelOnly="1" grandRow="1" outline="0" fieldPosition="0"/>
    </format>
    <format dxfId="10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F718E5-73BA-4E69-A4A6-5CA3908FDADB}" name="ピボットテーブル12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204:B210" firstHeaderRow="1" firstDataRow="1" firstDataCol="1" rowPageCount="1" colPageCount="1"/>
  <pivotFields count="6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4"/>
        <item x="3"/>
        <item x="0"/>
        <item x="1"/>
        <item x="2"/>
        <item t="default"/>
      </items>
    </pivotField>
    <pivotField multipleItemSelectionAllowed="1"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9">
        <item m="1" x="7"/>
        <item m="1" x="5"/>
        <item m="1" x="2"/>
        <item m="1" x="4"/>
        <item m="1" x="3"/>
        <item x="0"/>
        <item x="1"/>
        <item m="1" x="6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2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1">
    <pageField fld="56" hier="-1"/>
  </pageFields>
  <dataFields count="1">
    <dataField name="個数 / 販売価格" fld="2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EF5E2B-AF4D-49F3-9D64-4B56CC7C5C27}" name="ピボットテーブル16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282:D303" firstHeaderRow="1" firstDataRow="2" firstDataCol="1"/>
  <pivotFields count="63">
    <pivotField showAll="0"/>
    <pivotField showAll="0"/>
    <pivotField axis="axisRow" showAll="0">
      <items count="21">
        <item x="17"/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multipleItemSelectionAllowed="1"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2">
        <item x="0"/>
        <item m="1" x="40"/>
        <item m="1" x="14"/>
        <item m="1" x="6"/>
        <item m="1" x="13"/>
        <item m="1" x="21"/>
        <item m="1" x="8"/>
        <item m="1" x="2"/>
        <item m="1" x="4"/>
        <item m="1" x="11"/>
        <item m="1" x="9"/>
        <item m="1" x="7"/>
        <item m="1" x="15"/>
        <item m="1" x="22"/>
        <item m="1" x="31"/>
        <item m="1" x="12"/>
        <item m="1" x="20"/>
        <item m="1" x="19"/>
        <item m="1" x="25"/>
        <item m="1" x="28"/>
        <item m="1" x="29"/>
        <item m="1" x="16"/>
        <item m="1" x="17"/>
        <item m="1" x="26"/>
        <item m="1" x="35"/>
        <item m="1" x="23"/>
        <item m="1" x="38"/>
        <item m="1" x="10"/>
        <item m="1" x="18"/>
        <item m="1" x="30"/>
        <item m="1" x="34"/>
        <item m="1" x="24"/>
        <item m="1" x="36"/>
        <item m="1" x="27"/>
        <item m="1" x="37"/>
        <item m="1" x="33"/>
        <item m="1" x="5"/>
        <item x="1"/>
        <item m="1" x="3"/>
        <item m="1" x="32"/>
        <item m="1" x="39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55"/>
  </colFields>
  <colItems count="3">
    <i>
      <x/>
    </i>
    <i>
      <x v="37"/>
    </i>
    <i t="grand">
      <x/>
    </i>
  </colItems>
  <dataFields count="1">
    <dataField name="合計 / 合計金額" fld="46" baseField="0" baseItem="0"/>
  </dataFields>
  <formats count="2">
    <format dxfId="116">
      <pivotArea grandRow="1" outline="0" collapsedLevelsAreSubtotals="1" fieldPosition="0"/>
    </format>
    <format dxfId="11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5B4331-B735-42D4-AAB3-86920BA59800}" name="ピボットテーブル9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143:D151" firstHeaderRow="1" firstDataRow="2" firstDataCol="1" rowPageCount="1" colPageCount="1"/>
  <pivotFields count="63"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9">
        <item x="5"/>
        <item x="3"/>
        <item x="0"/>
        <item m="1" x="6"/>
        <item x="2"/>
        <item x="4"/>
        <item m="1" x="7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2">
        <item x="0"/>
        <item m="1" x="40"/>
        <item m="1" x="14"/>
        <item m="1" x="6"/>
        <item m="1" x="13"/>
        <item m="1" x="21"/>
        <item m="1" x="8"/>
        <item m="1" x="2"/>
        <item m="1" x="4"/>
        <item m="1" x="11"/>
        <item m="1" x="9"/>
        <item m="1" x="7"/>
        <item m="1" x="15"/>
        <item m="1" x="22"/>
        <item m="1" x="31"/>
        <item m="1" x="12"/>
        <item m="1" x="20"/>
        <item m="1" x="19"/>
        <item m="1" x="25"/>
        <item m="1" x="28"/>
        <item m="1" x="29"/>
        <item m="1" x="16"/>
        <item m="1" x="17"/>
        <item m="1" x="26"/>
        <item m="1" x="35"/>
        <item m="1" x="23"/>
        <item m="1" x="38"/>
        <item m="1" x="10"/>
        <item m="1" x="18"/>
        <item m="1" x="30"/>
        <item m="1" x="34"/>
        <item m="1" x="24"/>
        <item m="1" x="36"/>
        <item m="1" x="27"/>
        <item m="1" x="37"/>
        <item m="1" x="33"/>
        <item m="1" x="5"/>
        <item x="1"/>
        <item m="1" x="3"/>
        <item m="1" x="32"/>
        <item m="1" x="39"/>
        <item t="default"/>
      </items>
    </pivotField>
    <pivotField axis="axisPage" showAll="0">
      <items count="9">
        <item m="1" x="7"/>
        <item m="1" x="5"/>
        <item m="1" x="2"/>
        <item m="1" x="4"/>
        <item m="1" x="3"/>
        <item x="0"/>
        <item x="1"/>
        <item m="1" x="6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7"/>
  </rowFields>
  <rowItems count="7">
    <i>
      <x/>
    </i>
    <i>
      <x v="1"/>
    </i>
    <i>
      <x v="2"/>
    </i>
    <i>
      <x v="4"/>
    </i>
    <i>
      <x v="5"/>
    </i>
    <i>
      <x v="7"/>
    </i>
    <i t="grand">
      <x/>
    </i>
  </rowItems>
  <colFields count="1">
    <field x="55"/>
  </colFields>
  <colItems count="3">
    <i>
      <x/>
    </i>
    <i>
      <x v="37"/>
    </i>
    <i t="grand">
      <x/>
    </i>
  </colItems>
  <pageFields count="1">
    <pageField fld="56" hier="-1"/>
  </pageFields>
  <dataFields count="1">
    <dataField name="個数 / 仕入金額" fld="6" subtotal="count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CF4ED2-44CD-45DC-859F-AE701D8E7B6B}" name="ピボットテーブル1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4:D6" firstHeaderRow="1" firstDataRow="2" firstDataCol="1" rowPageCount="1" colPageCount="1"/>
  <pivotFields count="6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2">
        <item x="0"/>
        <item m="1" x="40"/>
        <item m="1" x="14"/>
        <item m="1" x="6"/>
        <item m="1" x="13"/>
        <item m="1" x="21"/>
        <item m="1" x="8"/>
        <item m="1" x="2"/>
        <item m="1" x="4"/>
        <item m="1" x="11"/>
        <item m="1" x="9"/>
        <item m="1" x="7"/>
        <item m="1" x="15"/>
        <item m="1" x="22"/>
        <item m="1" x="31"/>
        <item m="1" x="12"/>
        <item m="1" x="20"/>
        <item m="1" x="19"/>
        <item m="1" x="25"/>
        <item m="1" x="28"/>
        <item m="1" x="29"/>
        <item m="1" x="16"/>
        <item m="1" x="17"/>
        <item m="1" x="26"/>
        <item m="1" x="35"/>
        <item m="1" x="23"/>
        <item m="1" x="38"/>
        <item m="1" x="10"/>
        <item m="1" x="18"/>
        <item m="1" x="30"/>
        <item m="1" x="34"/>
        <item m="1" x="24"/>
        <item m="1" x="36"/>
        <item m="1" x="27"/>
        <item m="1" x="37"/>
        <item m="1" x="33"/>
        <item m="1" x="5"/>
        <item x="1"/>
        <item m="1" x="3"/>
        <item m="1" x="32"/>
        <item m="1" x="39"/>
        <item t="default"/>
      </items>
    </pivotField>
    <pivotField axis="axisPage" showAll="0">
      <items count="9">
        <item m="1" x="7"/>
        <item m="1" x="5"/>
        <item m="1" x="2"/>
        <item m="1" x="4"/>
        <item m="1" x="3"/>
        <item x="0"/>
        <item x="1"/>
        <item m="1" x="6"/>
        <item t="default"/>
      </items>
    </pivotField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55"/>
  </colFields>
  <colItems count="3">
    <i>
      <x/>
    </i>
    <i>
      <x v="37"/>
    </i>
    <i t="grand">
      <x/>
    </i>
  </colItems>
  <pageFields count="1">
    <pageField fld="56" hier="-1"/>
  </pageFields>
  <dataFields count="1">
    <dataField name="合計 / 合計金額" fld="4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08C68F-C2A5-417B-92EC-B0DD4EB8D548}" name="ピボットテーブル27" cacheId="2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504:A505" firstHeaderRow="1" firstDataRow="1" firstDataCol="0" rowPageCount="2" colPageCount="1"/>
  <pivotFields count="63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axis="axisPage" multipleItemSelectionAllowed="1" showAll="0">
      <items count="6">
        <item x="4"/>
        <item h="1" x="3"/>
        <item h="1" x="0"/>
        <item h="1" x="1"/>
        <item x="2"/>
        <item t="default"/>
      </items>
    </pivotField>
    <pivotField multipleItemSelectionAllowed="1" showAll="0"/>
    <pivotField showAll="0"/>
    <pivotField showAll="0"/>
    <pivotField showAll="0"/>
    <pivotField showAll="0"/>
    <pivotField showAll="0"/>
    <pivotField showAll="0"/>
    <pivotField axis="axisPage" showAll="0">
      <items count="5">
        <item x="3"/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Items count="1">
    <i/>
  </colItems>
  <pageFields count="2">
    <pageField fld="20" hier="-1"/>
    <pageField fld="28" item="2" hier="-1"/>
  </pageFields>
  <dataFields count="1">
    <dataField name="個数 / No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D5AE53-3861-4817-9070-03D2D7C996AE}" name="テーブル1" displayName="テーブル1" ref="A1:CF21" totalsRowShown="0" headerRowDxfId="168" headerRowCellStyle="標準 2" dataCellStyle="標準 2">
  <autoFilter ref="A1:CF21" xr:uid="{0FD5AE53-3861-4817-9070-03D2D7C996AE}"/>
  <tableColumns count="84">
    <tableColumn id="1" xr3:uid="{320E3F0F-E88A-4B0E-814C-5475BD86F93D}" name="No" dataCellStyle="標準 2"/>
    <tableColumn id="2" xr3:uid="{CA39BFA1-1948-4564-A611-8538D2963278}" name="商品名" dataCellStyle="標準 2"/>
    <tableColumn id="3" xr3:uid="{52D16BE5-4049-4C26-873F-344F0449F9A4}" name="酒類区分" dataCellStyle="標準 2"/>
    <tableColumn id="4" xr3:uid="{D02AAA5A-1FE3-473E-B26F-51678FDC422A}" name="単位容量_x000a_ （単位：L)" dataCellStyle="標準 2"/>
    <tableColumn id="5" xr3:uid="{F3131EAD-9034-4C63-9CA7-93F3AC805DCE}" name="本数" dataCellStyle="標準 2"/>
    <tableColumn id="6" xr3:uid="{1D1D9882-D424-47DA-8746-18020CDB3B2F}" name="消費期限" dataDxfId="167" dataCellStyle="標準 2"/>
    <tableColumn id="7" xr3:uid="{2C089C0F-5CA1-417D-9C1B-F8216D633FBF}" name="仕入金額" dataCellStyle="標準 2"/>
    <tableColumn id="8" xr3:uid="{8F6BBD66-EBDD-4C78-AF6B-534B1B2E9246}" name="買取店舗" dataCellStyle="標準 2"/>
    <tableColumn id="9" xr3:uid="{9D3919F2-EC26-4BB2-AC86-3EAC091CE048}" name="仕入れ日" dataDxfId="166" dataCellStyle="標準 2"/>
    <tableColumn id="10" xr3:uid="{F189AAC0-663E-4224-9BDA-7A5568CD9580}" name="売渡承諾書No" dataCellStyle="標準 2"/>
    <tableColumn id="11" xr3:uid="{AB8CBBD8-CAF4-4EEE-BA35-256DBF196A47}" name="仕入先" dataCellStyle="標準 2"/>
    <tableColumn id="12" xr3:uid="{B0F96531-C0F3-426F-B716-A3048DE2661F}" name="仕入先住所" dataCellStyle="標準 2"/>
    <tableColumn id="13" xr3:uid="{CC4DC457-5F37-43BD-B84C-1BC3E7C541CC}" name="合計_x000a_ （単位：L)" dataCellStyle="標準 2"/>
    <tableColumn id="14" xr3:uid="{502D2E56-7063-4D8F-A110-D892093E68D4}" name="受入ステータス" dataCellStyle="標準 2"/>
    <tableColumn id="15" xr3:uid="{920181F8-7DCF-4E40-9ACC-10B03AEF39CB}" name="管理店舗" dataCellStyle="標準 2"/>
    <tableColumn id="16" xr3:uid="{3A01608F-266F-4220-8B86-986CC8064733}" name="所在" dataCellStyle="標準 2"/>
    <tableColumn id="17" xr3:uid="{C91F1A7E-E5CA-428B-A04A-6B83372430BF}" name="所在コメント1" dataCellStyle="標準 2"/>
    <tableColumn id="18" xr3:uid="{1CA82561-1DF8-4A99-A5A3-312E5E47C6BD}" name="所在コメント2" dataCellStyle="標準 2"/>
    <tableColumn id="19" xr3:uid="{2C4CFA8D-5955-4A32-9F3B-8E109186D1CE}" name="予定" dataCellStyle="標準 2"/>
    <tableColumn id="20" xr3:uid="{CC231D60-0ED5-45A6-B745-8A3521F53928}" name="予定コメント" dataCellStyle="標準 2"/>
    <tableColumn id="21" xr3:uid="{638E7942-1551-428C-AD85-659BE4A22409}" name="販売ステータス" dataCellStyle="標準 2"/>
    <tableColumn id="22" xr3:uid="{6EA5B0E6-4D4D-44D5-89DE-2C557DF17D53}" name="出庫種別" dataCellStyle="標準 2"/>
    <tableColumn id="23" xr3:uid="{7EADBBD8-70D9-4872-AF3A-F8DC1918D066}" name="出庫日_x000a_ （売上・廃棄日）" dataDxfId="165" dataCellStyle="標準 2"/>
    <tableColumn id="24" xr3:uid="{C9ADD553-03D6-4414-AF3A-FBE96AFAA288}" name="決済方法" dataCellStyle="標準 2"/>
    <tableColumn id="25" xr3:uid="{46709BAA-0D59-4224-A73C-C7A3B3E7A5E3}" name="決済2" dataCellStyle="標準 2"/>
    <tableColumn id="26" xr3:uid="{8D5627E8-1A9F-497A-B6B1-C3314074DF70}" name="販売価格" dataCellStyle="標準 2"/>
    <tableColumn id="27" xr3:uid="{7BC94A60-0D80-4539-80DA-A2E78F54031B}" name="送料" dataCellStyle="標準 2"/>
    <tableColumn id="28" xr3:uid="{B621C24E-BFB8-4606-B567-B5116A548B31}" name="廃棄理由" dataCellStyle="標準 2"/>
    <tableColumn id="29" xr3:uid="{44176FFC-F5B7-4B2B-B3D8-DB26A09631FB}" name="ネットステータス" dataCellStyle="標準 2"/>
    <tableColumn id="30" xr3:uid="{9237EC59-55F0-4CE9-975D-31938C7DE09E}" name="出品日" dataDxfId="164" dataCellStyle="標準 2"/>
    <tableColumn id="31" xr3:uid="{8C61B915-966B-4E66-A254-A719BBE90DBA}" name="出品金額" dataCellStyle="標準 2"/>
    <tableColumn id="32" xr3:uid="{FEF60DFF-0828-4E0C-861F-1E4DEEF02113}" name="販売先氏名" dataCellStyle="標準 2"/>
    <tableColumn id="33" xr3:uid="{F2E30A21-786D-4E57-A7CE-CDBF90836BE6}" name="販売先住所" dataCellStyle="標準 2"/>
    <tableColumn id="34" xr3:uid="{483682E4-DDB1-498C-9D27-01A07C37655A}" name="生年月日" dataCellStyle="標準 2"/>
    <tableColumn id="35" xr3:uid="{EB4D6F82-8415-41FD-A710-50CCAE4952A9}" name="コメント" dataCellStyle="標準 2"/>
    <tableColumn id="36" xr3:uid="{12ED1A4B-5FA0-422D-A2B4-345CCC9BD3EE}" name="OP1" dataCellStyle="標準 2"/>
    <tableColumn id="37" xr3:uid="{8CB8B930-0369-4502-8413-2CA87526D339}" name="OP2" dataCellStyle="標準 2"/>
    <tableColumn id="38" xr3:uid="{CDF2A1D4-26FC-46D5-9289-8F198AB8DF67}" name="OP3" dataCellStyle="標準 2"/>
    <tableColumn id="39" xr3:uid="{B56B8822-3976-49F5-A08D-CFC21F881CD6}" name="OP4" dataCellStyle="標準 2"/>
    <tableColumn id="40" xr3:uid="{7AC349FF-98CB-443B-8C87-1E2F9DC68563}" name="OP5" dataCellStyle="標準 2"/>
    <tableColumn id="41" xr3:uid="{96DC4F29-76EC-424E-AD4F-35B2FB70D2DA}" name="OP6" dataCellStyle="標準 2"/>
    <tableColumn id="42" xr3:uid="{79D69899-CB1B-440A-A67A-B8D2AB80D223}" name="OP7" dataCellStyle="標準 2"/>
    <tableColumn id="43" xr3:uid="{1D218221-3501-4F94-8B02-EAEACC39B6DB}" name="OP8" dataCellStyle="標準 2"/>
    <tableColumn id="44" xr3:uid="{45F398BC-2C87-43B1-9747-2F58302AC262}" name="OP9" dataCellStyle="標準 2"/>
    <tableColumn id="45" xr3:uid="{0915CA79-3B6F-4022-855D-CE1C58CB26A8}" name="OP10" dataCellStyle="標準 2"/>
    <tableColumn id="46" xr3:uid="{2774F5C7-DB6B-4B71-939C-AB1F1CA96B59}" name="CP_FLG" dataCellStyle="標準 2"/>
    <tableColumn id="47" xr3:uid="{C2EE62CF-6BC7-4BE8-BEE5-9215F634F1B4}" name="合計金額" dataDxfId="163" dataCellStyle="標準 2">
      <calculatedColumnFormula>SUM(テーブル1[[#This Row],[販売価格]:[送料]])</calculatedColumnFormula>
    </tableColumn>
    <tableColumn id="48" xr3:uid="{3558D257-48F7-4AF3-8B69-E510738C42D9}" name="販売量" dataDxfId="162" dataCellStyle="標準 2">
      <calculatedColumnFormula>IF(テーブル1[[#This Row],[出庫日
 （売上・廃棄日）]]="",0,IF(テーブル1[[#This Row],[販売ステータス]]="済",テーブル1[[#This Row],[合計
 （単位：L)]],0))</calculatedColumnFormula>
    </tableColumn>
    <tableColumn id="49" xr3:uid="{E9C3229E-09DE-4187-A65B-9D4C0C33EB04}" name="廃棄量" dataDxfId="161" dataCellStyle="標準 2">
      <calculatedColumnFormula>IF(テーブル1[[#This Row],[出庫日
 （売上・廃棄日）]]="",0,IF(テーブル1[[#This Row],[販売ステータス]]="廃棄",テーブル1[[#This Row],[合計
 （単位：L)]],0))</calculatedColumnFormula>
    </tableColumn>
    <tableColumn id="50" xr3:uid="{1EFC456A-1A11-47CC-A29E-29D104676DD2}" name="IN" dataDxfId="160" dataCellStyle="標準 2">
      <calculatedColumnFormula>IF(ISNUMBER(テーブル1[[#This Row],[合計
 （単位：L)]])=TRUE,テーブル1[[#This Row],[合計
 （単位：L)]],0)</calculatedColumnFormula>
    </tableColumn>
    <tableColumn id="51" xr3:uid="{F699212D-E7AB-4562-AB45-5A11C715770B}" name="OUT" dataDxfId="159" dataCellStyle="標準 2">
      <calculatedColumnFormula>SUM(テーブル1[[#This Row],[販売量]:[廃棄量]])</calculatedColumnFormula>
    </tableColumn>
    <tableColumn id="52" xr3:uid="{8295D71B-877E-43C4-9C41-8E671640127D}" name="在庫量" dataDxfId="158" dataCellStyle="標準 2">
      <calculatedColumnFormula>テーブル1[[#This Row],[IN]]-テーブル1[[#This Row],[OUT]]</calculatedColumnFormula>
    </tableColumn>
    <tableColumn id="53" xr3:uid="{EA277BB8-F6B6-4E78-9322-5F213E3DAC79}" name="在庫量chk" dataDxfId="157" dataCellStyle="標準 2">
      <calculatedColumnFormula>IF(テーブル1[[#This Row],[IN]]-テーブル1[[#This Row],[OUT]]=テーブル1[[#This Row],[在庫量]],"","error")</calculatedColumnFormula>
    </tableColumn>
    <tableColumn id="54" xr3:uid="{C8CCFA44-B6B0-4B25-B520-973977A37746}" name="仕入月" dataDxfId="156" dataCellStyle="標準 2">
      <calculatedColumnFormula>IF(OR(テーブル1[[#This Row],[仕入れ日]]="",テーブル1[[#This Row],[仕入れ日]]="END")=TRUE,"",TEXT(テーブル1[[#This Row],[仕入れ日]],"yyyy/m"))</calculatedColumnFormula>
    </tableColumn>
    <tableColumn id="55" xr3:uid="{B291D414-D858-4AFE-A46E-DCD8747BAA61}" name="入庫年度" dataDxfId="155" dataCellStyle="標準 2">
      <calculatedColumnFormula>IF(OR(テーブル1[[#This Row],[仕入れ日]]="",テーブル1[[#This Row],[仕入れ日]]="END")=TRUE,"",IF(MONTH(テーブル1[[#This Row],[仕入れ日]])&lt;=3,YEAR(テーブル1[[#This Row],[仕入れ日]])-1,YEAR(テーブル1[[#This Row],[仕入れ日]])))</calculatedColumnFormula>
    </tableColumn>
    <tableColumn id="56" xr3:uid="{4913D01C-109E-4AE8-95CC-C997F6F740FC}" name="出庫月" dataDxfId="154" dataCellStyle="標準 2">
      <calculatedColumnFormula>IF(OR(テーブル1[[#This Row],[出庫日
 （売上・廃棄日）]]="",テーブル1[[#This Row],[出庫日
 （売上・廃棄日）]]="END")=TRUE,"",TEXT(テーブル1[[#This Row],[出庫日
 （売上・廃棄日）]],"yyyy/m"))</calculatedColumnFormula>
    </tableColumn>
    <tableColumn id="57" xr3:uid="{9F3127C9-7084-411F-BBC3-AF20041BB3DF}" name="出庫年度" dataDxfId="153" dataCellStyle="標準 2">
      <calculatedColumnFormula>IF(OR(テーブル1[[#This Row],[出庫日
 （売上・廃棄日）]]="",テーブル1[[#This Row],[出庫日
 （売上・廃棄日）]]="END")=TRUE,"",IF(MONTH(テーブル1[[#This Row],[出庫日
 （売上・廃棄日）]])&lt;=3,YEAR(テーブル1[[#This Row],[出庫日
 （売上・廃棄日）]])-1,YEAR(テーブル1[[#This Row],[出庫日
 （売上・廃棄日）]])))</calculatedColumnFormula>
    </tableColumn>
    <tableColumn id="58" xr3:uid="{C7F955DF-78A0-4E01-B113-E77771ABBB29}" name="売渡承諾書ID" dataDxfId="152" dataCellStyle="標準 2">
      <calculatedColumnFormula>IF(テーブル1[[#This Row],[売渡承諾書No]]="","",CONCATENATE(テーブル1[[#This Row],[買取店舗]],"-",テーブル1[[#This Row],[売渡承諾書No]]))</calculatedColumnFormula>
    </tableColumn>
    <tableColumn id="59" xr3:uid="{D0B8997C-A6FF-4AAA-BFDB-D1342CD414CB}" name="OPA1" dataDxfId="151" dataCellStyle="標準 2">
      <calculatedColumnFormula>IFERROR(IF(OR(テーブル1[[#This Row],[No]]="",テーブル1[[#This Row],[出品日]]="")=TRUE,"",CONCATENATE(YEAR(テーブル1[[#This Row],[出品日]]),"/",MONTH(テーブル1[[#This Row],[出品日]]))),"")</calculatedColumnFormula>
    </tableColumn>
    <tableColumn id="60" xr3:uid="{0E232EE9-2A45-4450-9060-7EEA6F73FA66}" name="OPA2" dataDxfId="150" dataCellStyle="標準 2"/>
    <tableColumn id="61" xr3:uid="{5C4C4C9A-E397-45FB-BF13-C17564D92456}" name="OPA3" dataDxfId="149" dataCellStyle="標準 2"/>
    <tableColumn id="62" xr3:uid="{55BA7C22-7E24-4546-ABF5-F250A1356957}" name="OPA4" dataDxfId="148" dataCellStyle="標準 2"/>
    <tableColumn id="63" xr3:uid="{4686006F-DBE5-4DD2-AB46-12725A275629}" name="OPA5" dataDxfId="147" dataCellStyle="標準 2"/>
    <tableColumn id="96" xr3:uid="{1A86906E-F189-443D-B161-0B7209779D71}" name="2020" dataDxfId="146" dataCellStyle="標準 2">
      <calculatedColumnFormula>IF(テーブル1[[#This Row],[入庫年度]]=2020,テーブル1[[#This Row],[合計
 （単位：L)]],0)-IF(テーブル1[[#This Row],[出庫年度]]=2020,テーブル1[[#This Row],[合計
 （単位：L)]],0)</calculatedColumnFormula>
    </tableColumn>
    <tableColumn id="97" xr3:uid="{A045D75B-1977-420B-B8DA-2D6F5698D1AC}" name="2021" dataDxfId="145" dataCellStyle="標準 2">
      <calculatedColumnFormula>テーブル1[[#This Row],[2020]]+IF(テーブル1[[#This Row],[入庫年度]]=2021,テーブル1[[#This Row],[合計
 （単位：L)]],0)-IF(テーブル1[[#This Row],[出庫年度]]=2021,テーブル1[[#This Row],[合計
 （単位：L)]],0)</calculatedColumnFormula>
    </tableColumn>
    <tableColumn id="98" xr3:uid="{CE3280C9-90E4-4395-9FB4-B3357D7D1970}" name="2022" dataDxfId="144" dataCellStyle="標準 2">
      <calculatedColumnFormula>テーブル1[[#This Row],[2021]]+IF(テーブル1[[#This Row],[入庫年度]]=2022,テーブル1[[#This Row],[合計
 （単位：L)]],0)-IF(テーブル1[[#This Row],[出庫年度]]=2022,テーブル1[[#This Row],[合計
 （単位：L)]],0)</calculatedColumnFormula>
    </tableColumn>
    <tableColumn id="99" xr3:uid="{9F3827F8-7D49-427E-96C7-C81DE58D0C33}" name="2023" dataDxfId="143" dataCellStyle="標準 2">
      <calculatedColumnFormula>テーブル1[[#This Row],[2022]]+IF(テーブル1[[#This Row],[入庫年度]]=2023,テーブル1[[#This Row],[合計
 （単位：L)]],0)-IF(テーブル1[[#This Row],[出庫年度]]=2023,テーブル1[[#This Row],[合計
 （単位：L)]],0)</calculatedColumnFormula>
    </tableColumn>
    <tableColumn id="100" xr3:uid="{E1EEF5A4-AE88-4229-A3E5-F2F858B2EE54}" name="2024" dataDxfId="142" dataCellStyle="標準 2">
      <calculatedColumnFormula>テーブル1[[#This Row],[2023]]+IF(テーブル1[[#This Row],[入庫年度]]=2024,テーブル1[[#This Row],[合計
 （単位：L)]],0)-IF(テーブル1[[#This Row],[出庫年度]]=2024,テーブル1[[#This Row],[合計
 （単位：L)]],0)</calculatedColumnFormula>
    </tableColumn>
    <tableColumn id="101" xr3:uid="{B4E0C632-B8FA-457D-BE5C-FA9DDF1DB8B8}" name="2025" dataDxfId="141" dataCellStyle="標準 2">
      <calculatedColumnFormula>テーブル1[[#This Row],[2024]]+IF(テーブル1[[#This Row],[入庫年度]]=2025,テーブル1[[#This Row],[合計
 （単位：L)]],0)-IF(テーブル1[[#This Row],[出庫年度]]=2025,テーブル1[[#This Row],[合計
 （単位：L)]],0)</calculatedColumnFormula>
    </tableColumn>
    <tableColumn id="102" xr3:uid="{D0408006-C221-4D72-9755-1B6F2F2FA0D9}" name="2026" dataDxfId="140" dataCellStyle="標準 2">
      <calculatedColumnFormula>テーブル1[[#This Row],[2025]]+IF(テーブル1[[#This Row],[入庫年度]]=2026,テーブル1[[#This Row],[合計
 （単位：L)]],0)-IF(テーブル1[[#This Row],[出庫年度]]=2026,テーブル1[[#This Row],[合計
 （単位：L)]],0)</calculatedColumnFormula>
    </tableColumn>
    <tableColumn id="103" xr3:uid="{C42CCCFC-E4E9-46F3-8F4B-B5342922F529}" name="2027" dataDxfId="139" dataCellStyle="標準 2">
      <calculatedColumnFormula>テーブル1[[#This Row],[2026]]+IF(テーブル1[[#This Row],[入庫年度]]=2027,テーブル1[[#This Row],[合計
 （単位：L)]],0)-IF(テーブル1[[#This Row],[出庫年度]]=2027,テーブル1[[#This Row],[合計
 （単位：L)]],0)</calculatedColumnFormula>
    </tableColumn>
    <tableColumn id="104" xr3:uid="{D814DCDB-9963-49BB-A58A-C0C9C4D6B4BF}" name="2028" dataDxfId="138" dataCellStyle="標準 2">
      <calculatedColumnFormula>テーブル1[[#This Row],[2027]]+IF(テーブル1[[#This Row],[入庫年度]]=2028,テーブル1[[#This Row],[合計
 （単位：L)]],0)-IF(テーブル1[[#This Row],[出庫年度]]=2028,テーブル1[[#This Row],[合計
 （単位：L)]],0)</calculatedColumnFormula>
    </tableColumn>
    <tableColumn id="105" xr3:uid="{3F39B45C-B7D5-4667-83B7-E8FC284B8086}" name="2029" dataDxfId="137" dataCellStyle="標準 2">
      <calculatedColumnFormula>テーブル1[[#This Row],[2028]]+IF(テーブル1[[#This Row],[入庫年度]]=2029,テーブル1[[#This Row],[合計
 （単位：L)]],0)-IF(テーブル1[[#This Row],[出庫年度]]=2029,テーブル1[[#This Row],[合計
 （単位：L)]],0)</calculatedColumnFormula>
    </tableColumn>
    <tableColumn id="106" xr3:uid="{016CA002-530F-436E-8456-B89C138B0DBE}" name="2030" dataDxfId="136" dataCellStyle="標準 2">
      <calculatedColumnFormula>テーブル1[[#This Row],[2029]]+IF(テーブル1[[#This Row],[入庫年度]]=2030,テーブル1[[#This Row],[合計
 （単位：L)]],0)-IF(テーブル1[[#This Row],[出庫年度]]=2030,テーブル1[[#This Row],[合計
 （単位：L)]],0)</calculatedColumnFormula>
    </tableColumn>
    <tableColumn id="107" xr3:uid="{FE69C9C1-6DD4-46F1-9CB2-D6A382BFA457}" name="2031" dataDxfId="135" dataCellStyle="標準 2">
      <calculatedColumnFormula>テーブル1[[#This Row],[2030]]+IF(テーブル1[[#This Row],[入庫年度]]=2031,テーブル1[[#This Row],[合計
 （単位：L)]],0)-IF(テーブル1[[#This Row],[出庫年度]]=2031,テーブル1[[#This Row],[合計
 （単位：L)]],0)</calculatedColumnFormula>
    </tableColumn>
    <tableColumn id="108" xr3:uid="{DF86BD28-F6B6-4804-969E-2470C947C621}" name="2032" dataDxfId="134" dataCellStyle="標準 2">
      <calculatedColumnFormula>テーブル1[[#This Row],[2031]]+IF(テーブル1[[#This Row],[入庫年度]]=2032,テーブル1[[#This Row],[合計
 （単位：L)]],0)-IF(テーブル1[[#This Row],[出庫年度]]=2032,テーブル1[[#This Row],[合計
 （単位：L)]],0)</calculatedColumnFormula>
    </tableColumn>
    <tableColumn id="109" xr3:uid="{CBFCBF74-A71C-4958-B092-AFBF2A210B6F}" name="2033" dataDxfId="133" dataCellStyle="標準 2">
      <calculatedColumnFormula>テーブル1[[#This Row],[2032]]+IF(テーブル1[[#This Row],[入庫年度]]=2033,テーブル1[[#This Row],[合計
 （単位：L)]],0)-IF(テーブル1[[#This Row],[出庫年度]]=2033,テーブル1[[#This Row],[合計
 （単位：L)]],0)</calculatedColumnFormula>
    </tableColumn>
    <tableColumn id="110" xr3:uid="{F6C50707-C89D-4DBC-8A6E-D7C0410BAB78}" name="2034" dataDxfId="132" dataCellStyle="標準 2">
      <calculatedColumnFormula>テーブル1[[#This Row],[2033]]+IF(テーブル1[[#This Row],[入庫年度]]=2034,テーブル1[[#This Row],[合計
 （単位：L)]],0)-IF(テーブル1[[#This Row],[出庫年度]]=2034,テーブル1[[#This Row],[合計
 （単位：L)]],0)</calculatedColumnFormula>
    </tableColumn>
    <tableColumn id="111" xr3:uid="{07FE74AC-8F0B-4988-B539-CC7BF7D08E0D}" name="2035" dataDxfId="131" dataCellStyle="標準 2">
      <calculatedColumnFormula>テーブル1[[#This Row],[2034]]+IF(テーブル1[[#This Row],[入庫年度]]=2035,テーブル1[[#This Row],[合計
 （単位：L)]],0)-IF(テーブル1[[#This Row],[出庫年度]]=2035,テーブル1[[#This Row],[合計
 （単位：L)]],0)</calculatedColumnFormula>
    </tableColumn>
    <tableColumn id="112" xr3:uid="{38CB57FB-DE98-47C6-B123-02B61C778988}" name="2036" dataDxfId="130" dataCellStyle="標準 2">
      <calculatedColumnFormula>テーブル1[[#This Row],[2035]]+IF(テーブル1[[#This Row],[入庫年度]]=2036,テーブル1[[#This Row],[合計
 （単位：L)]],0)-IF(テーブル1[[#This Row],[出庫年度]]=2036,テーブル1[[#This Row],[合計
 （単位：L)]],0)</calculatedColumnFormula>
    </tableColumn>
    <tableColumn id="113" xr3:uid="{5B208051-F43B-40CA-AECB-E0880111E363}" name="2037" dataDxfId="129" dataCellStyle="標準 2">
      <calculatedColumnFormula>テーブル1[[#This Row],[2036]]+IF(テーブル1[[#This Row],[入庫年度]]=2037,テーブル1[[#This Row],[合計
 （単位：L)]],0)-IF(テーブル1[[#This Row],[出庫年度]]=2037,テーブル1[[#This Row],[合計
 （単位：L)]],0)</calculatedColumnFormula>
    </tableColumn>
    <tableColumn id="114" xr3:uid="{13FCF1CF-8699-4210-8B1D-0FD760985635}" name="2038" dataDxfId="128" dataCellStyle="標準 2">
      <calculatedColumnFormula>テーブル1[[#This Row],[2037]]+IF(テーブル1[[#This Row],[入庫年度]]=2038,テーブル1[[#This Row],[合計
 （単位：L)]],0)-IF(テーブル1[[#This Row],[出庫年度]]=2038,テーブル1[[#This Row],[合計
 （単位：L)]],0)</calculatedColumnFormula>
    </tableColumn>
    <tableColumn id="115" xr3:uid="{BD88A224-870D-4C88-A4D9-30DB9B6FC2B0}" name="2039" dataDxfId="127" dataCellStyle="標準 2">
      <calculatedColumnFormula>テーブル1[[#This Row],[2038]]+IF(テーブル1[[#This Row],[入庫年度]]=2039,テーブル1[[#This Row],[合計
 （単位：L)]],0)-IF(テーブル1[[#This Row],[出庫年度]]=2039,テーブル1[[#This Row],[合計
 （単位：L)]],0)</calculatedColumnFormula>
    </tableColumn>
    <tableColumn id="116" xr3:uid="{72B81017-CBF1-4DAA-8F52-2FDC542CD312}" name="2040" dataDxfId="126" dataCellStyle="標準 2">
      <calculatedColumnFormula>テーブル1[[#This Row],[2039]]+IF(テーブル1[[#This Row],[入庫年度]]=2040,テーブル1[[#This Row],[合計
 （単位：L)]],0)-IF(テーブル1[[#This Row],[出庫年度]]=2040,テーブル1[[#This Row],[合計
 （単位：L)]],0)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33.xml"/><Relationship Id="rId3" Type="http://schemas.openxmlformats.org/officeDocument/2006/relationships/pivotTable" Target="../pivotTables/pivotTable28.xml"/><Relationship Id="rId7" Type="http://schemas.openxmlformats.org/officeDocument/2006/relationships/pivotTable" Target="../pivotTables/pivotTable32.xml"/><Relationship Id="rId2" Type="http://schemas.openxmlformats.org/officeDocument/2006/relationships/pivotTable" Target="../pivotTables/pivotTable27.xml"/><Relationship Id="rId1" Type="http://schemas.openxmlformats.org/officeDocument/2006/relationships/pivotTable" Target="../pivotTables/pivotTable26.xml"/><Relationship Id="rId6" Type="http://schemas.openxmlformats.org/officeDocument/2006/relationships/pivotTable" Target="../pivotTables/pivotTable31.xml"/><Relationship Id="rId5" Type="http://schemas.openxmlformats.org/officeDocument/2006/relationships/pivotTable" Target="../pivotTables/pivotTable30.xml"/><Relationship Id="rId4" Type="http://schemas.openxmlformats.org/officeDocument/2006/relationships/pivotTable" Target="../pivotTables/pivotTable29.xml"/><Relationship Id="rId9" Type="http://schemas.openxmlformats.org/officeDocument/2006/relationships/pivotTable" Target="../pivotTables/pivotTable3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42.xml"/><Relationship Id="rId3" Type="http://schemas.openxmlformats.org/officeDocument/2006/relationships/pivotTable" Target="../pivotTables/pivotTable37.xml"/><Relationship Id="rId7" Type="http://schemas.openxmlformats.org/officeDocument/2006/relationships/pivotTable" Target="../pivotTables/pivotTable41.xml"/><Relationship Id="rId2" Type="http://schemas.openxmlformats.org/officeDocument/2006/relationships/pivotTable" Target="../pivotTables/pivotTable36.xml"/><Relationship Id="rId1" Type="http://schemas.openxmlformats.org/officeDocument/2006/relationships/pivotTable" Target="../pivotTables/pivotTable35.xml"/><Relationship Id="rId6" Type="http://schemas.openxmlformats.org/officeDocument/2006/relationships/pivotTable" Target="../pivotTables/pivotTable40.xml"/><Relationship Id="rId5" Type="http://schemas.openxmlformats.org/officeDocument/2006/relationships/pivotTable" Target="../pivotTables/pivotTable39.xml"/><Relationship Id="rId10" Type="http://schemas.openxmlformats.org/officeDocument/2006/relationships/pivotTable" Target="../pivotTables/pivotTable44.xml"/><Relationship Id="rId4" Type="http://schemas.openxmlformats.org/officeDocument/2006/relationships/pivotTable" Target="../pivotTables/pivotTable38.xml"/><Relationship Id="rId9" Type="http://schemas.openxmlformats.org/officeDocument/2006/relationships/pivotTable" Target="../pivotTables/pivotTable4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5" Type="http://schemas.openxmlformats.org/officeDocument/2006/relationships/pivotTable" Target="../pivotTables/pivotTable25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24" Type="http://schemas.openxmlformats.org/officeDocument/2006/relationships/pivotTable" Target="../pivotTables/pivotTable24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openxmlformats.org/officeDocument/2006/relationships/pivotTable" Target="../pivotTables/pivotTable23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pivotTable" Target="../pivotTables/pivotTable2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3F85-0F9B-4D49-AF18-CDACD342BE80}">
  <sheetPr codeName="Sheet9"/>
  <dimension ref="K1:L1"/>
  <sheetViews>
    <sheetView tabSelected="1" workbookViewId="0"/>
  </sheetViews>
  <sheetFormatPr defaultRowHeight="18"/>
  <sheetData>
    <row r="1" spans="11:12">
      <c r="K1" t="s">
        <v>311</v>
      </c>
      <c r="L1">
        <v>8</v>
      </c>
    </row>
  </sheetData>
  <phoneticPr fontId="4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ommandButton1">
          <controlPr defaultSize="0" autoLine="0" r:id="rId4">
            <anchor moveWithCells="1">
              <from>
                <xdr:col>1</xdr:col>
                <xdr:colOff>304800</xdr:colOff>
                <xdr:row>1</xdr:row>
                <xdr:rowOff>121920</xdr:rowOff>
              </from>
              <to>
                <xdr:col>5</xdr:col>
                <xdr:colOff>137160</xdr:colOff>
                <xdr:row>6</xdr:row>
                <xdr:rowOff>106680</xdr:rowOff>
              </to>
            </anchor>
          </controlPr>
        </control>
      </mc:Choice>
      <mc:Fallback>
        <control shapeId="8193" r:id="rId3" name="CommandButton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E4BB8-441F-4392-AE48-9F5115A374CB}">
  <dimension ref="A1:V71"/>
  <sheetViews>
    <sheetView workbookViewId="0"/>
  </sheetViews>
  <sheetFormatPr defaultRowHeight="18"/>
  <cols>
    <col min="1" max="1" width="30.69921875" bestFit="1" customWidth="1"/>
  </cols>
  <sheetData>
    <row r="1" spans="1:22">
      <c r="A1" t="s">
        <v>285</v>
      </c>
    </row>
    <row r="2" spans="1:22">
      <c r="B2">
        <v>2020</v>
      </c>
      <c r="C2">
        <v>2021</v>
      </c>
      <c r="D2">
        <v>2022</v>
      </c>
      <c r="E2">
        <v>2023</v>
      </c>
      <c r="F2">
        <v>2024</v>
      </c>
      <c r="G2">
        <v>2025</v>
      </c>
      <c r="H2">
        <v>2026</v>
      </c>
      <c r="I2">
        <v>2027</v>
      </c>
      <c r="J2">
        <v>2028</v>
      </c>
      <c r="K2">
        <v>2029</v>
      </c>
      <c r="L2">
        <v>2030</v>
      </c>
      <c r="M2">
        <v>2031</v>
      </c>
      <c r="N2">
        <v>2032</v>
      </c>
      <c r="O2">
        <v>2033</v>
      </c>
      <c r="P2">
        <v>2034</v>
      </c>
      <c r="Q2">
        <v>2035</v>
      </c>
      <c r="R2">
        <v>2036</v>
      </c>
      <c r="S2">
        <v>2037</v>
      </c>
      <c r="T2">
        <v>2038</v>
      </c>
      <c r="U2">
        <v>2039</v>
      </c>
      <c r="V2">
        <v>2040</v>
      </c>
    </row>
    <row r="3" spans="1:22">
      <c r="A3" t="str">
        <f>管理!$C$2</f>
        <v>清酒</v>
      </c>
      <c r="B3">
        <f>IFERROR(INDEX(年度・店舗別売上量!$155:$175,MATCH(アピタ飯田店酒税計算用!$A3,年度・店舗別売上量!$A$155:$A$175,0),MATCH(アピタ飯田店酒税計算用!B$2,年度・店舗別売上量!$155:$155,0)),0)</f>
        <v>0</v>
      </c>
      <c r="C3">
        <f>IFERROR(INDEX(年度・店舗別売上量!$155:$175,MATCH(アピタ飯田店酒税計算用!$A3,年度・店舗別売上量!$A$155:$A$175,0),MATCH(アピタ飯田店酒税計算用!C$2,年度・店舗別売上量!$155:$155,0)),0)</f>
        <v>0</v>
      </c>
      <c r="D3">
        <f>IFERROR(INDEX(年度・店舗別売上量!$155:$175,MATCH(アピタ飯田店酒税計算用!$A3,年度・店舗別売上量!$A$155:$A$175,0),MATCH(アピタ飯田店酒税計算用!D$2,年度・店舗別売上量!$155:$155,0)),0)</f>
        <v>0</v>
      </c>
      <c r="E3">
        <f>IFERROR(INDEX(年度・店舗別売上量!$155:$175,MATCH(アピタ飯田店酒税計算用!$A3,年度・店舗別売上量!$A$155:$A$175,0),MATCH(アピタ飯田店酒税計算用!E$2,年度・店舗別売上量!$155:$155,0)),0)</f>
        <v>0</v>
      </c>
      <c r="F3">
        <f>IFERROR(INDEX(年度・店舗別売上量!$155:$175,MATCH(アピタ飯田店酒税計算用!$A3,年度・店舗別売上量!$A$155:$A$175,0),MATCH(アピタ飯田店酒税計算用!F$2,年度・店舗別売上量!$155:$155,0)),0)</f>
        <v>0</v>
      </c>
      <c r="G3">
        <f>IFERROR(INDEX(年度・店舗別売上量!$155:$175,MATCH(アピタ飯田店酒税計算用!$A3,年度・店舗別売上量!$A$155:$A$175,0),MATCH(アピタ飯田店酒税計算用!G$2,年度・店舗別売上量!$155:$155,0)),0)</f>
        <v>0</v>
      </c>
      <c r="H3">
        <f>IFERROR(INDEX(年度・店舗別売上量!$155:$175,MATCH(アピタ飯田店酒税計算用!$A3,年度・店舗別売上量!$A$155:$A$175,0),MATCH(アピタ飯田店酒税計算用!H$2,年度・店舗別売上量!$155:$155,0)),0)</f>
        <v>0</v>
      </c>
      <c r="I3">
        <f>IFERROR(INDEX(年度・店舗別売上量!$155:$175,MATCH(アピタ飯田店酒税計算用!$A3,年度・店舗別売上量!$A$155:$A$175,0),MATCH(アピタ飯田店酒税計算用!I$2,年度・店舗別売上量!$155:$155,0)),0)</f>
        <v>0</v>
      </c>
      <c r="J3">
        <f>IFERROR(INDEX(年度・店舗別売上量!$155:$175,MATCH(アピタ飯田店酒税計算用!$A3,年度・店舗別売上量!$A$155:$A$175,0),MATCH(アピタ飯田店酒税計算用!J$2,年度・店舗別売上量!$155:$155,0)),0)</f>
        <v>0</v>
      </c>
      <c r="K3">
        <f>IFERROR(INDEX(年度・店舗別売上量!$155:$175,MATCH(アピタ飯田店酒税計算用!$A3,年度・店舗別売上量!$A$155:$A$175,0),MATCH(アピタ飯田店酒税計算用!K$2,年度・店舗別売上量!$155:$155,0)),0)</f>
        <v>0</v>
      </c>
      <c r="L3">
        <f>IFERROR(INDEX(年度・店舗別売上量!$155:$175,MATCH(アピタ飯田店酒税計算用!$A3,年度・店舗別売上量!$A$155:$A$175,0),MATCH(アピタ飯田店酒税計算用!L$2,年度・店舗別売上量!$155:$155,0)),0)</f>
        <v>0</v>
      </c>
      <c r="M3">
        <f>IFERROR(INDEX(年度・店舗別売上量!$155:$175,MATCH(アピタ飯田店酒税計算用!$A3,年度・店舗別売上量!$A$155:$A$175,0),MATCH(アピタ飯田店酒税計算用!M$2,年度・店舗別売上量!$155:$155,0)),0)</f>
        <v>0</v>
      </c>
      <c r="N3">
        <f>IFERROR(INDEX(年度・店舗別売上量!$155:$175,MATCH(アピタ飯田店酒税計算用!$A3,年度・店舗別売上量!$A$155:$A$175,0),MATCH(アピタ飯田店酒税計算用!N$2,年度・店舗別売上量!$155:$155,0)),0)</f>
        <v>0</v>
      </c>
      <c r="O3">
        <f>IFERROR(INDEX(年度・店舗別売上量!$155:$175,MATCH(アピタ飯田店酒税計算用!$A3,年度・店舗別売上量!$A$155:$A$175,0),MATCH(アピタ飯田店酒税計算用!O$2,年度・店舗別売上量!$155:$155,0)),0)</f>
        <v>0</v>
      </c>
      <c r="P3">
        <f>IFERROR(INDEX(年度・店舗別売上量!$155:$175,MATCH(アピタ飯田店酒税計算用!$A3,年度・店舗別売上量!$A$155:$A$175,0),MATCH(アピタ飯田店酒税計算用!P$2,年度・店舗別売上量!$155:$155,0)),0)</f>
        <v>0</v>
      </c>
      <c r="Q3">
        <f>IFERROR(INDEX(年度・店舗別売上量!$155:$175,MATCH(アピタ飯田店酒税計算用!$A3,年度・店舗別売上量!$A$155:$A$175,0),MATCH(アピタ飯田店酒税計算用!Q$2,年度・店舗別売上量!$155:$155,0)),0)</f>
        <v>0</v>
      </c>
      <c r="R3">
        <f>IFERROR(INDEX(年度・店舗別売上量!$155:$175,MATCH(アピタ飯田店酒税計算用!$A3,年度・店舗別売上量!$A$155:$A$175,0),MATCH(アピタ飯田店酒税計算用!R$2,年度・店舗別売上量!$155:$155,0)),0)</f>
        <v>0</v>
      </c>
      <c r="S3">
        <f>IFERROR(INDEX(年度・店舗別売上量!$155:$175,MATCH(アピタ飯田店酒税計算用!$A3,年度・店舗別売上量!$A$155:$A$175,0),MATCH(アピタ飯田店酒税計算用!S$2,年度・店舗別売上量!$155:$155,0)),0)</f>
        <v>0</v>
      </c>
      <c r="T3">
        <f>IFERROR(INDEX(年度・店舗別売上量!$155:$175,MATCH(アピタ飯田店酒税計算用!$A3,年度・店舗別売上量!$A$155:$A$175,0),MATCH(アピタ飯田店酒税計算用!T$2,年度・店舗別売上量!$155:$155,0)),0)</f>
        <v>0</v>
      </c>
      <c r="U3">
        <f>IFERROR(INDEX(年度・店舗別売上量!$155:$175,MATCH(アピタ飯田店酒税計算用!$A3,年度・店舗別売上量!$A$155:$A$175,0),MATCH(アピタ飯田店酒税計算用!U$2,年度・店舗別売上量!$155:$155,0)),0)</f>
        <v>0</v>
      </c>
      <c r="V3">
        <f>IFERROR(INDEX(年度・店舗別売上量!$155:$175,MATCH(アピタ飯田店酒税計算用!$A3,年度・店舗別売上量!$A$155:$A$175,0),MATCH(アピタ飯田店酒税計算用!V$2,年度・店舗別売上量!$155:$155,0)),0)</f>
        <v>0</v>
      </c>
    </row>
    <row r="4" spans="1:22">
      <c r="A4" t="str">
        <f>管理!$C$3</f>
        <v>合成清酒</v>
      </c>
      <c r="B4">
        <f>IFERROR(INDEX(年度・店舗別売上量!$155:$175,MATCH(アピタ飯田店酒税計算用!$A4,年度・店舗別売上量!$A$155:$A$175,0),MATCH(アピタ飯田店酒税計算用!B$2,年度・店舗別売上量!$155:$155,0)),0)</f>
        <v>0</v>
      </c>
      <c r="C4">
        <f>IFERROR(INDEX(年度・店舗別売上量!$155:$175,MATCH(アピタ飯田店酒税計算用!$A4,年度・店舗別売上量!$A$155:$A$175,0),MATCH(アピタ飯田店酒税計算用!C$2,年度・店舗別売上量!$155:$155,0)),0)</f>
        <v>0</v>
      </c>
      <c r="D4">
        <f>IFERROR(INDEX(年度・店舗別売上量!$155:$175,MATCH(アピタ飯田店酒税計算用!$A4,年度・店舗別売上量!$A$155:$A$175,0),MATCH(アピタ飯田店酒税計算用!D$2,年度・店舗別売上量!$155:$155,0)),0)</f>
        <v>0</v>
      </c>
      <c r="E4">
        <f>IFERROR(INDEX(年度・店舗別売上量!$155:$175,MATCH(アピタ飯田店酒税計算用!$A4,年度・店舗別売上量!$A$155:$A$175,0),MATCH(アピタ飯田店酒税計算用!E$2,年度・店舗別売上量!$155:$155,0)),0)</f>
        <v>0</v>
      </c>
      <c r="F4">
        <f>IFERROR(INDEX(年度・店舗別売上量!$155:$175,MATCH(アピタ飯田店酒税計算用!$A4,年度・店舗別売上量!$A$155:$A$175,0),MATCH(アピタ飯田店酒税計算用!F$2,年度・店舗別売上量!$155:$155,0)),0)</f>
        <v>0</v>
      </c>
      <c r="G4">
        <f>IFERROR(INDEX(年度・店舗別売上量!$155:$175,MATCH(アピタ飯田店酒税計算用!$A4,年度・店舗別売上量!$A$155:$A$175,0),MATCH(アピタ飯田店酒税計算用!G$2,年度・店舗別売上量!$155:$155,0)),0)</f>
        <v>0</v>
      </c>
      <c r="H4">
        <f>IFERROR(INDEX(年度・店舗別売上量!$155:$175,MATCH(アピタ飯田店酒税計算用!$A4,年度・店舗別売上量!$A$155:$A$175,0),MATCH(アピタ飯田店酒税計算用!H$2,年度・店舗別売上量!$155:$155,0)),0)</f>
        <v>0</v>
      </c>
      <c r="I4">
        <f>IFERROR(INDEX(年度・店舗別売上量!$155:$175,MATCH(アピタ飯田店酒税計算用!$A4,年度・店舗別売上量!$A$155:$A$175,0),MATCH(アピタ飯田店酒税計算用!I$2,年度・店舗別売上量!$155:$155,0)),0)</f>
        <v>0</v>
      </c>
      <c r="J4">
        <f>IFERROR(INDEX(年度・店舗別売上量!$155:$175,MATCH(アピタ飯田店酒税計算用!$A4,年度・店舗別売上量!$A$155:$A$175,0),MATCH(アピタ飯田店酒税計算用!J$2,年度・店舗別売上量!$155:$155,0)),0)</f>
        <v>0</v>
      </c>
      <c r="K4">
        <f>IFERROR(INDEX(年度・店舗別売上量!$155:$175,MATCH(アピタ飯田店酒税計算用!$A4,年度・店舗別売上量!$A$155:$A$175,0),MATCH(アピタ飯田店酒税計算用!K$2,年度・店舗別売上量!$155:$155,0)),0)</f>
        <v>0</v>
      </c>
      <c r="L4">
        <f>IFERROR(INDEX(年度・店舗別売上量!$155:$175,MATCH(アピタ飯田店酒税計算用!$A4,年度・店舗別売上量!$A$155:$A$175,0),MATCH(アピタ飯田店酒税計算用!L$2,年度・店舗別売上量!$155:$155,0)),0)</f>
        <v>0</v>
      </c>
      <c r="M4">
        <f>IFERROR(INDEX(年度・店舗別売上量!$155:$175,MATCH(アピタ飯田店酒税計算用!$A4,年度・店舗別売上量!$A$155:$A$175,0),MATCH(アピタ飯田店酒税計算用!M$2,年度・店舗別売上量!$155:$155,0)),0)</f>
        <v>0</v>
      </c>
      <c r="N4">
        <f>IFERROR(INDEX(年度・店舗別売上量!$155:$175,MATCH(アピタ飯田店酒税計算用!$A4,年度・店舗別売上量!$A$155:$A$175,0),MATCH(アピタ飯田店酒税計算用!N$2,年度・店舗別売上量!$155:$155,0)),0)</f>
        <v>0</v>
      </c>
      <c r="O4">
        <f>IFERROR(INDEX(年度・店舗別売上量!$155:$175,MATCH(アピタ飯田店酒税計算用!$A4,年度・店舗別売上量!$A$155:$A$175,0),MATCH(アピタ飯田店酒税計算用!O$2,年度・店舗別売上量!$155:$155,0)),0)</f>
        <v>0</v>
      </c>
      <c r="P4">
        <f>IFERROR(INDEX(年度・店舗別売上量!$155:$175,MATCH(アピタ飯田店酒税計算用!$A4,年度・店舗別売上量!$A$155:$A$175,0),MATCH(アピタ飯田店酒税計算用!P$2,年度・店舗別売上量!$155:$155,0)),0)</f>
        <v>0</v>
      </c>
      <c r="Q4">
        <f>IFERROR(INDEX(年度・店舗別売上量!$155:$175,MATCH(アピタ飯田店酒税計算用!$A4,年度・店舗別売上量!$A$155:$A$175,0),MATCH(アピタ飯田店酒税計算用!Q$2,年度・店舗別売上量!$155:$155,0)),0)</f>
        <v>0</v>
      </c>
      <c r="R4">
        <f>IFERROR(INDEX(年度・店舗別売上量!$155:$175,MATCH(アピタ飯田店酒税計算用!$A4,年度・店舗別売上量!$A$155:$A$175,0),MATCH(アピタ飯田店酒税計算用!R$2,年度・店舗別売上量!$155:$155,0)),0)</f>
        <v>0</v>
      </c>
      <c r="S4">
        <f>IFERROR(INDEX(年度・店舗別売上量!$155:$175,MATCH(アピタ飯田店酒税計算用!$A4,年度・店舗別売上量!$A$155:$A$175,0),MATCH(アピタ飯田店酒税計算用!S$2,年度・店舗別売上量!$155:$155,0)),0)</f>
        <v>0</v>
      </c>
      <c r="T4">
        <f>IFERROR(INDEX(年度・店舗別売上量!$155:$175,MATCH(アピタ飯田店酒税計算用!$A4,年度・店舗別売上量!$A$155:$A$175,0),MATCH(アピタ飯田店酒税計算用!T$2,年度・店舗別売上量!$155:$155,0)),0)</f>
        <v>0</v>
      </c>
      <c r="U4">
        <f>IFERROR(INDEX(年度・店舗別売上量!$155:$175,MATCH(アピタ飯田店酒税計算用!$A4,年度・店舗別売上量!$A$155:$A$175,0),MATCH(アピタ飯田店酒税計算用!U$2,年度・店舗別売上量!$155:$155,0)),0)</f>
        <v>0</v>
      </c>
      <c r="V4">
        <f>IFERROR(INDEX(年度・店舗別売上量!$155:$175,MATCH(アピタ飯田店酒税計算用!$A4,年度・店舗別売上量!$A$155:$A$175,0),MATCH(アピタ飯田店酒税計算用!V$2,年度・店舗別売上量!$155:$155,0)),0)</f>
        <v>0</v>
      </c>
    </row>
    <row r="5" spans="1:22">
      <c r="A5" t="str">
        <f>管理!$C$4</f>
        <v>連続式蒸留焼酎</v>
      </c>
      <c r="B5">
        <f>IFERROR(INDEX(年度・店舗別売上量!$155:$175,MATCH(アピタ飯田店酒税計算用!$A5,年度・店舗別売上量!$A$155:$A$175,0),MATCH(アピタ飯田店酒税計算用!B$2,年度・店舗別売上量!$155:$155,0)),0)</f>
        <v>0</v>
      </c>
      <c r="C5">
        <f>IFERROR(INDEX(年度・店舗別売上量!$155:$175,MATCH(アピタ飯田店酒税計算用!$A5,年度・店舗別売上量!$A$155:$A$175,0),MATCH(アピタ飯田店酒税計算用!C$2,年度・店舗別売上量!$155:$155,0)),0)</f>
        <v>0</v>
      </c>
      <c r="D5">
        <f>IFERROR(INDEX(年度・店舗別売上量!$155:$175,MATCH(アピタ飯田店酒税計算用!$A5,年度・店舗別売上量!$A$155:$A$175,0),MATCH(アピタ飯田店酒税計算用!D$2,年度・店舗別売上量!$155:$155,0)),0)</f>
        <v>0</v>
      </c>
      <c r="E5">
        <f>IFERROR(INDEX(年度・店舗別売上量!$155:$175,MATCH(アピタ飯田店酒税計算用!$A5,年度・店舗別売上量!$A$155:$A$175,0),MATCH(アピタ飯田店酒税計算用!E$2,年度・店舗別売上量!$155:$155,0)),0)</f>
        <v>0</v>
      </c>
      <c r="F5">
        <f>IFERROR(INDEX(年度・店舗別売上量!$155:$175,MATCH(アピタ飯田店酒税計算用!$A5,年度・店舗別売上量!$A$155:$A$175,0),MATCH(アピタ飯田店酒税計算用!F$2,年度・店舗別売上量!$155:$155,0)),0)</f>
        <v>0</v>
      </c>
      <c r="G5">
        <f>IFERROR(INDEX(年度・店舗別売上量!$155:$175,MATCH(アピタ飯田店酒税計算用!$A5,年度・店舗別売上量!$A$155:$A$175,0),MATCH(アピタ飯田店酒税計算用!G$2,年度・店舗別売上量!$155:$155,0)),0)</f>
        <v>0</v>
      </c>
      <c r="H5">
        <f>IFERROR(INDEX(年度・店舗別売上量!$155:$175,MATCH(アピタ飯田店酒税計算用!$A5,年度・店舗別売上量!$A$155:$A$175,0),MATCH(アピタ飯田店酒税計算用!H$2,年度・店舗別売上量!$155:$155,0)),0)</f>
        <v>0</v>
      </c>
      <c r="I5">
        <f>IFERROR(INDEX(年度・店舗別売上量!$155:$175,MATCH(アピタ飯田店酒税計算用!$A5,年度・店舗別売上量!$A$155:$A$175,0),MATCH(アピタ飯田店酒税計算用!I$2,年度・店舗別売上量!$155:$155,0)),0)</f>
        <v>0</v>
      </c>
      <c r="J5">
        <f>IFERROR(INDEX(年度・店舗別売上量!$155:$175,MATCH(アピタ飯田店酒税計算用!$A5,年度・店舗別売上量!$A$155:$A$175,0),MATCH(アピタ飯田店酒税計算用!J$2,年度・店舗別売上量!$155:$155,0)),0)</f>
        <v>0</v>
      </c>
      <c r="K5">
        <f>IFERROR(INDEX(年度・店舗別売上量!$155:$175,MATCH(アピタ飯田店酒税計算用!$A5,年度・店舗別売上量!$A$155:$A$175,0),MATCH(アピタ飯田店酒税計算用!K$2,年度・店舗別売上量!$155:$155,0)),0)</f>
        <v>0</v>
      </c>
      <c r="L5">
        <f>IFERROR(INDEX(年度・店舗別売上量!$155:$175,MATCH(アピタ飯田店酒税計算用!$A5,年度・店舗別売上量!$A$155:$A$175,0),MATCH(アピタ飯田店酒税計算用!L$2,年度・店舗別売上量!$155:$155,0)),0)</f>
        <v>0</v>
      </c>
      <c r="M5">
        <f>IFERROR(INDEX(年度・店舗別売上量!$155:$175,MATCH(アピタ飯田店酒税計算用!$A5,年度・店舗別売上量!$A$155:$A$175,0),MATCH(アピタ飯田店酒税計算用!M$2,年度・店舗別売上量!$155:$155,0)),0)</f>
        <v>0</v>
      </c>
      <c r="N5">
        <f>IFERROR(INDEX(年度・店舗別売上量!$155:$175,MATCH(アピタ飯田店酒税計算用!$A5,年度・店舗別売上量!$A$155:$A$175,0),MATCH(アピタ飯田店酒税計算用!N$2,年度・店舗別売上量!$155:$155,0)),0)</f>
        <v>0</v>
      </c>
      <c r="O5">
        <f>IFERROR(INDEX(年度・店舗別売上量!$155:$175,MATCH(アピタ飯田店酒税計算用!$A5,年度・店舗別売上量!$A$155:$A$175,0),MATCH(アピタ飯田店酒税計算用!O$2,年度・店舗別売上量!$155:$155,0)),0)</f>
        <v>0</v>
      </c>
      <c r="P5">
        <f>IFERROR(INDEX(年度・店舗別売上量!$155:$175,MATCH(アピタ飯田店酒税計算用!$A5,年度・店舗別売上量!$A$155:$A$175,0),MATCH(アピタ飯田店酒税計算用!P$2,年度・店舗別売上量!$155:$155,0)),0)</f>
        <v>0</v>
      </c>
      <c r="Q5">
        <f>IFERROR(INDEX(年度・店舗別売上量!$155:$175,MATCH(アピタ飯田店酒税計算用!$A5,年度・店舗別売上量!$A$155:$A$175,0),MATCH(アピタ飯田店酒税計算用!Q$2,年度・店舗別売上量!$155:$155,0)),0)</f>
        <v>0</v>
      </c>
      <c r="R5">
        <f>IFERROR(INDEX(年度・店舗別売上量!$155:$175,MATCH(アピタ飯田店酒税計算用!$A5,年度・店舗別売上量!$A$155:$A$175,0),MATCH(アピタ飯田店酒税計算用!R$2,年度・店舗別売上量!$155:$155,0)),0)</f>
        <v>0</v>
      </c>
      <c r="S5">
        <f>IFERROR(INDEX(年度・店舗別売上量!$155:$175,MATCH(アピタ飯田店酒税計算用!$A5,年度・店舗別売上量!$A$155:$A$175,0),MATCH(アピタ飯田店酒税計算用!S$2,年度・店舗別売上量!$155:$155,0)),0)</f>
        <v>0</v>
      </c>
      <c r="T5">
        <f>IFERROR(INDEX(年度・店舗別売上量!$155:$175,MATCH(アピタ飯田店酒税計算用!$A5,年度・店舗別売上量!$A$155:$A$175,0),MATCH(アピタ飯田店酒税計算用!T$2,年度・店舗別売上量!$155:$155,0)),0)</f>
        <v>0</v>
      </c>
      <c r="U5">
        <f>IFERROR(INDEX(年度・店舗別売上量!$155:$175,MATCH(アピタ飯田店酒税計算用!$A5,年度・店舗別売上量!$A$155:$A$175,0),MATCH(アピタ飯田店酒税計算用!U$2,年度・店舗別売上量!$155:$155,0)),0)</f>
        <v>0</v>
      </c>
      <c r="V5">
        <f>IFERROR(INDEX(年度・店舗別売上量!$155:$175,MATCH(アピタ飯田店酒税計算用!$A5,年度・店舗別売上量!$A$155:$A$175,0),MATCH(アピタ飯田店酒税計算用!V$2,年度・店舗別売上量!$155:$155,0)),0)</f>
        <v>0</v>
      </c>
    </row>
    <row r="6" spans="1:22">
      <c r="A6" t="str">
        <f>管理!$C$5</f>
        <v>単式蒸留焼酎</v>
      </c>
      <c r="B6">
        <f>IFERROR(INDEX(年度・店舗別売上量!$155:$175,MATCH(アピタ飯田店酒税計算用!$A6,年度・店舗別売上量!$A$155:$A$175,0),MATCH(アピタ飯田店酒税計算用!B$2,年度・店舗別売上量!$155:$155,0)),0)</f>
        <v>0</v>
      </c>
      <c r="C6">
        <f>IFERROR(INDEX(年度・店舗別売上量!$155:$175,MATCH(アピタ飯田店酒税計算用!$A6,年度・店舗別売上量!$A$155:$A$175,0),MATCH(アピタ飯田店酒税計算用!C$2,年度・店舗別売上量!$155:$155,0)),0)</f>
        <v>0</v>
      </c>
      <c r="D6">
        <f>IFERROR(INDEX(年度・店舗別売上量!$155:$175,MATCH(アピタ飯田店酒税計算用!$A6,年度・店舗別売上量!$A$155:$A$175,0),MATCH(アピタ飯田店酒税計算用!D$2,年度・店舗別売上量!$155:$155,0)),0)</f>
        <v>0</v>
      </c>
      <c r="E6">
        <f>IFERROR(INDEX(年度・店舗別売上量!$155:$175,MATCH(アピタ飯田店酒税計算用!$A6,年度・店舗別売上量!$A$155:$A$175,0),MATCH(アピタ飯田店酒税計算用!E$2,年度・店舗別売上量!$155:$155,0)),0)</f>
        <v>0</v>
      </c>
      <c r="F6">
        <f>IFERROR(INDEX(年度・店舗別売上量!$155:$175,MATCH(アピタ飯田店酒税計算用!$A6,年度・店舗別売上量!$A$155:$A$175,0),MATCH(アピタ飯田店酒税計算用!F$2,年度・店舗別売上量!$155:$155,0)),0)</f>
        <v>0</v>
      </c>
      <c r="G6">
        <f>IFERROR(INDEX(年度・店舗別売上量!$155:$175,MATCH(アピタ飯田店酒税計算用!$A6,年度・店舗別売上量!$A$155:$A$175,0),MATCH(アピタ飯田店酒税計算用!G$2,年度・店舗別売上量!$155:$155,0)),0)</f>
        <v>0</v>
      </c>
      <c r="H6">
        <f>IFERROR(INDEX(年度・店舗別売上量!$155:$175,MATCH(アピタ飯田店酒税計算用!$A6,年度・店舗別売上量!$A$155:$A$175,0),MATCH(アピタ飯田店酒税計算用!H$2,年度・店舗別売上量!$155:$155,0)),0)</f>
        <v>0</v>
      </c>
      <c r="I6">
        <f>IFERROR(INDEX(年度・店舗別売上量!$155:$175,MATCH(アピタ飯田店酒税計算用!$A6,年度・店舗別売上量!$A$155:$A$175,0),MATCH(アピタ飯田店酒税計算用!I$2,年度・店舗別売上量!$155:$155,0)),0)</f>
        <v>0</v>
      </c>
      <c r="J6">
        <f>IFERROR(INDEX(年度・店舗別売上量!$155:$175,MATCH(アピタ飯田店酒税計算用!$A6,年度・店舗別売上量!$A$155:$A$175,0),MATCH(アピタ飯田店酒税計算用!J$2,年度・店舗別売上量!$155:$155,0)),0)</f>
        <v>0</v>
      </c>
      <c r="K6">
        <f>IFERROR(INDEX(年度・店舗別売上量!$155:$175,MATCH(アピタ飯田店酒税計算用!$A6,年度・店舗別売上量!$A$155:$A$175,0),MATCH(アピタ飯田店酒税計算用!K$2,年度・店舗別売上量!$155:$155,0)),0)</f>
        <v>0</v>
      </c>
      <c r="L6">
        <f>IFERROR(INDEX(年度・店舗別売上量!$155:$175,MATCH(アピタ飯田店酒税計算用!$A6,年度・店舗別売上量!$A$155:$A$175,0),MATCH(アピタ飯田店酒税計算用!L$2,年度・店舗別売上量!$155:$155,0)),0)</f>
        <v>0</v>
      </c>
      <c r="M6">
        <f>IFERROR(INDEX(年度・店舗別売上量!$155:$175,MATCH(アピタ飯田店酒税計算用!$A6,年度・店舗別売上量!$A$155:$A$175,0),MATCH(アピタ飯田店酒税計算用!M$2,年度・店舗別売上量!$155:$155,0)),0)</f>
        <v>0</v>
      </c>
      <c r="N6">
        <f>IFERROR(INDEX(年度・店舗別売上量!$155:$175,MATCH(アピタ飯田店酒税計算用!$A6,年度・店舗別売上量!$A$155:$A$175,0),MATCH(アピタ飯田店酒税計算用!N$2,年度・店舗別売上量!$155:$155,0)),0)</f>
        <v>0</v>
      </c>
      <c r="O6">
        <f>IFERROR(INDEX(年度・店舗別売上量!$155:$175,MATCH(アピタ飯田店酒税計算用!$A6,年度・店舗別売上量!$A$155:$A$175,0),MATCH(アピタ飯田店酒税計算用!O$2,年度・店舗別売上量!$155:$155,0)),0)</f>
        <v>0</v>
      </c>
      <c r="P6">
        <f>IFERROR(INDEX(年度・店舗別売上量!$155:$175,MATCH(アピタ飯田店酒税計算用!$A6,年度・店舗別売上量!$A$155:$A$175,0),MATCH(アピタ飯田店酒税計算用!P$2,年度・店舗別売上量!$155:$155,0)),0)</f>
        <v>0</v>
      </c>
      <c r="Q6">
        <f>IFERROR(INDEX(年度・店舗別売上量!$155:$175,MATCH(アピタ飯田店酒税計算用!$A6,年度・店舗別売上量!$A$155:$A$175,0),MATCH(アピタ飯田店酒税計算用!Q$2,年度・店舗別売上量!$155:$155,0)),0)</f>
        <v>0</v>
      </c>
      <c r="R6">
        <f>IFERROR(INDEX(年度・店舗別売上量!$155:$175,MATCH(アピタ飯田店酒税計算用!$A6,年度・店舗別売上量!$A$155:$A$175,0),MATCH(アピタ飯田店酒税計算用!R$2,年度・店舗別売上量!$155:$155,0)),0)</f>
        <v>0</v>
      </c>
      <c r="S6">
        <f>IFERROR(INDEX(年度・店舗別売上量!$155:$175,MATCH(アピタ飯田店酒税計算用!$A6,年度・店舗別売上量!$A$155:$A$175,0),MATCH(アピタ飯田店酒税計算用!S$2,年度・店舗別売上量!$155:$155,0)),0)</f>
        <v>0</v>
      </c>
      <c r="T6">
        <f>IFERROR(INDEX(年度・店舗別売上量!$155:$175,MATCH(アピタ飯田店酒税計算用!$A6,年度・店舗別売上量!$A$155:$A$175,0),MATCH(アピタ飯田店酒税計算用!T$2,年度・店舗別売上量!$155:$155,0)),0)</f>
        <v>0</v>
      </c>
      <c r="U6">
        <f>IFERROR(INDEX(年度・店舗別売上量!$155:$175,MATCH(アピタ飯田店酒税計算用!$A6,年度・店舗別売上量!$A$155:$A$175,0),MATCH(アピタ飯田店酒税計算用!U$2,年度・店舗別売上量!$155:$155,0)),0)</f>
        <v>0</v>
      </c>
      <c r="V6">
        <f>IFERROR(INDEX(年度・店舗別売上量!$155:$175,MATCH(アピタ飯田店酒税計算用!$A6,年度・店舗別売上量!$A$155:$A$175,0),MATCH(アピタ飯田店酒税計算用!V$2,年度・店舗別売上量!$155:$155,0)),0)</f>
        <v>0</v>
      </c>
    </row>
    <row r="7" spans="1:22">
      <c r="A7" t="str">
        <f>管理!$C$6</f>
        <v>みりん</v>
      </c>
      <c r="B7">
        <f>IFERROR(INDEX(年度・店舗別売上量!$155:$175,MATCH(アピタ飯田店酒税計算用!$A7,年度・店舗別売上量!$A$155:$A$175,0),MATCH(アピタ飯田店酒税計算用!B$2,年度・店舗別売上量!$155:$155,0)),0)</f>
        <v>0</v>
      </c>
      <c r="C7">
        <f>IFERROR(INDEX(年度・店舗別売上量!$155:$175,MATCH(アピタ飯田店酒税計算用!$A7,年度・店舗別売上量!$A$155:$A$175,0),MATCH(アピタ飯田店酒税計算用!C$2,年度・店舗別売上量!$155:$155,0)),0)</f>
        <v>0</v>
      </c>
      <c r="D7">
        <f>IFERROR(INDEX(年度・店舗別売上量!$155:$175,MATCH(アピタ飯田店酒税計算用!$A7,年度・店舗別売上量!$A$155:$A$175,0),MATCH(アピタ飯田店酒税計算用!D$2,年度・店舗別売上量!$155:$155,0)),0)</f>
        <v>0</v>
      </c>
      <c r="E7">
        <f>IFERROR(INDEX(年度・店舗別売上量!$155:$175,MATCH(アピタ飯田店酒税計算用!$A7,年度・店舗別売上量!$A$155:$A$175,0),MATCH(アピタ飯田店酒税計算用!E$2,年度・店舗別売上量!$155:$155,0)),0)</f>
        <v>0</v>
      </c>
      <c r="F7">
        <f>IFERROR(INDEX(年度・店舗別売上量!$155:$175,MATCH(アピタ飯田店酒税計算用!$A7,年度・店舗別売上量!$A$155:$A$175,0),MATCH(アピタ飯田店酒税計算用!F$2,年度・店舗別売上量!$155:$155,0)),0)</f>
        <v>0</v>
      </c>
      <c r="G7">
        <f>IFERROR(INDEX(年度・店舗別売上量!$155:$175,MATCH(アピタ飯田店酒税計算用!$A7,年度・店舗別売上量!$A$155:$A$175,0),MATCH(アピタ飯田店酒税計算用!G$2,年度・店舗別売上量!$155:$155,0)),0)</f>
        <v>0</v>
      </c>
      <c r="H7">
        <f>IFERROR(INDEX(年度・店舗別売上量!$155:$175,MATCH(アピタ飯田店酒税計算用!$A7,年度・店舗別売上量!$A$155:$A$175,0),MATCH(アピタ飯田店酒税計算用!H$2,年度・店舗別売上量!$155:$155,0)),0)</f>
        <v>0</v>
      </c>
      <c r="I7">
        <f>IFERROR(INDEX(年度・店舗別売上量!$155:$175,MATCH(アピタ飯田店酒税計算用!$A7,年度・店舗別売上量!$A$155:$A$175,0),MATCH(アピタ飯田店酒税計算用!I$2,年度・店舗別売上量!$155:$155,0)),0)</f>
        <v>0</v>
      </c>
      <c r="J7">
        <f>IFERROR(INDEX(年度・店舗別売上量!$155:$175,MATCH(アピタ飯田店酒税計算用!$A7,年度・店舗別売上量!$A$155:$A$175,0),MATCH(アピタ飯田店酒税計算用!J$2,年度・店舗別売上量!$155:$155,0)),0)</f>
        <v>0</v>
      </c>
      <c r="K7">
        <f>IFERROR(INDEX(年度・店舗別売上量!$155:$175,MATCH(アピタ飯田店酒税計算用!$A7,年度・店舗別売上量!$A$155:$A$175,0),MATCH(アピタ飯田店酒税計算用!K$2,年度・店舗別売上量!$155:$155,0)),0)</f>
        <v>0</v>
      </c>
      <c r="L7">
        <f>IFERROR(INDEX(年度・店舗別売上量!$155:$175,MATCH(アピタ飯田店酒税計算用!$A7,年度・店舗別売上量!$A$155:$A$175,0),MATCH(アピタ飯田店酒税計算用!L$2,年度・店舗別売上量!$155:$155,0)),0)</f>
        <v>0</v>
      </c>
      <c r="M7">
        <f>IFERROR(INDEX(年度・店舗別売上量!$155:$175,MATCH(アピタ飯田店酒税計算用!$A7,年度・店舗別売上量!$A$155:$A$175,0),MATCH(アピタ飯田店酒税計算用!M$2,年度・店舗別売上量!$155:$155,0)),0)</f>
        <v>0</v>
      </c>
      <c r="N7">
        <f>IFERROR(INDEX(年度・店舗別売上量!$155:$175,MATCH(アピタ飯田店酒税計算用!$A7,年度・店舗別売上量!$A$155:$A$175,0),MATCH(アピタ飯田店酒税計算用!N$2,年度・店舗別売上量!$155:$155,0)),0)</f>
        <v>0</v>
      </c>
      <c r="O7">
        <f>IFERROR(INDEX(年度・店舗別売上量!$155:$175,MATCH(アピタ飯田店酒税計算用!$A7,年度・店舗別売上量!$A$155:$A$175,0),MATCH(アピタ飯田店酒税計算用!O$2,年度・店舗別売上量!$155:$155,0)),0)</f>
        <v>0</v>
      </c>
      <c r="P7">
        <f>IFERROR(INDEX(年度・店舗別売上量!$155:$175,MATCH(アピタ飯田店酒税計算用!$A7,年度・店舗別売上量!$A$155:$A$175,0),MATCH(アピタ飯田店酒税計算用!P$2,年度・店舗別売上量!$155:$155,0)),0)</f>
        <v>0</v>
      </c>
      <c r="Q7">
        <f>IFERROR(INDEX(年度・店舗別売上量!$155:$175,MATCH(アピタ飯田店酒税計算用!$A7,年度・店舗別売上量!$A$155:$A$175,0),MATCH(アピタ飯田店酒税計算用!Q$2,年度・店舗別売上量!$155:$155,0)),0)</f>
        <v>0</v>
      </c>
      <c r="R7">
        <f>IFERROR(INDEX(年度・店舗別売上量!$155:$175,MATCH(アピタ飯田店酒税計算用!$A7,年度・店舗別売上量!$A$155:$A$175,0),MATCH(アピタ飯田店酒税計算用!R$2,年度・店舗別売上量!$155:$155,0)),0)</f>
        <v>0</v>
      </c>
      <c r="S7">
        <f>IFERROR(INDEX(年度・店舗別売上量!$155:$175,MATCH(アピタ飯田店酒税計算用!$A7,年度・店舗別売上量!$A$155:$A$175,0),MATCH(アピタ飯田店酒税計算用!S$2,年度・店舗別売上量!$155:$155,0)),0)</f>
        <v>0</v>
      </c>
      <c r="T7">
        <f>IFERROR(INDEX(年度・店舗別売上量!$155:$175,MATCH(アピタ飯田店酒税計算用!$A7,年度・店舗別売上量!$A$155:$A$175,0),MATCH(アピタ飯田店酒税計算用!T$2,年度・店舗別売上量!$155:$155,0)),0)</f>
        <v>0</v>
      </c>
      <c r="U7">
        <f>IFERROR(INDEX(年度・店舗別売上量!$155:$175,MATCH(アピタ飯田店酒税計算用!$A7,年度・店舗別売上量!$A$155:$A$175,0),MATCH(アピタ飯田店酒税計算用!U$2,年度・店舗別売上量!$155:$155,0)),0)</f>
        <v>0</v>
      </c>
      <c r="V7">
        <f>IFERROR(INDEX(年度・店舗別売上量!$155:$175,MATCH(アピタ飯田店酒税計算用!$A7,年度・店舗別売上量!$A$155:$A$175,0),MATCH(アピタ飯田店酒税計算用!V$2,年度・店舗別売上量!$155:$155,0)),0)</f>
        <v>0</v>
      </c>
    </row>
    <row r="8" spans="1:22">
      <c r="A8" t="str">
        <f>管理!$C$7</f>
        <v>ビール</v>
      </c>
      <c r="B8">
        <f>IFERROR(INDEX(年度・店舗別売上量!$155:$175,MATCH(アピタ飯田店酒税計算用!$A8,年度・店舗別売上量!$A$155:$A$175,0),MATCH(アピタ飯田店酒税計算用!B$2,年度・店舗別売上量!$155:$155,0)),0)</f>
        <v>0</v>
      </c>
      <c r="C8">
        <f>IFERROR(INDEX(年度・店舗別売上量!$155:$175,MATCH(アピタ飯田店酒税計算用!$A8,年度・店舗別売上量!$A$155:$A$175,0),MATCH(アピタ飯田店酒税計算用!C$2,年度・店舗別売上量!$155:$155,0)),0)</f>
        <v>0</v>
      </c>
      <c r="D8">
        <f>IFERROR(INDEX(年度・店舗別売上量!$155:$175,MATCH(アピタ飯田店酒税計算用!$A8,年度・店舗別売上量!$A$155:$A$175,0),MATCH(アピタ飯田店酒税計算用!D$2,年度・店舗別売上量!$155:$155,0)),0)</f>
        <v>0</v>
      </c>
      <c r="E8">
        <f>IFERROR(INDEX(年度・店舗別売上量!$155:$175,MATCH(アピタ飯田店酒税計算用!$A8,年度・店舗別売上量!$A$155:$A$175,0),MATCH(アピタ飯田店酒税計算用!E$2,年度・店舗別売上量!$155:$155,0)),0)</f>
        <v>0</v>
      </c>
      <c r="F8">
        <f>IFERROR(INDEX(年度・店舗別売上量!$155:$175,MATCH(アピタ飯田店酒税計算用!$A8,年度・店舗別売上量!$A$155:$A$175,0),MATCH(アピタ飯田店酒税計算用!F$2,年度・店舗別売上量!$155:$155,0)),0)</f>
        <v>0</v>
      </c>
      <c r="G8">
        <f>IFERROR(INDEX(年度・店舗別売上量!$155:$175,MATCH(アピタ飯田店酒税計算用!$A8,年度・店舗別売上量!$A$155:$A$175,0),MATCH(アピタ飯田店酒税計算用!G$2,年度・店舗別売上量!$155:$155,0)),0)</f>
        <v>0</v>
      </c>
      <c r="H8">
        <f>IFERROR(INDEX(年度・店舗別売上量!$155:$175,MATCH(アピタ飯田店酒税計算用!$A8,年度・店舗別売上量!$A$155:$A$175,0),MATCH(アピタ飯田店酒税計算用!H$2,年度・店舗別売上量!$155:$155,0)),0)</f>
        <v>0</v>
      </c>
      <c r="I8">
        <f>IFERROR(INDEX(年度・店舗別売上量!$155:$175,MATCH(アピタ飯田店酒税計算用!$A8,年度・店舗別売上量!$A$155:$A$175,0),MATCH(アピタ飯田店酒税計算用!I$2,年度・店舗別売上量!$155:$155,0)),0)</f>
        <v>0</v>
      </c>
      <c r="J8">
        <f>IFERROR(INDEX(年度・店舗別売上量!$155:$175,MATCH(アピタ飯田店酒税計算用!$A8,年度・店舗別売上量!$A$155:$A$175,0),MATCH(アピタ飯田店酒税計算用!J$2,年度・店舗別売上量!$155:$155,0)),0)</f>
        <v>0</v>
      </c>
      <c r="K8">
        <f>IFERROR(INDEX(年度・店舗別売上量!$155:$175,MATCH(アピタ飯田店酒税計算用!$A8,年度・店舗別売上量!$A$155:$A$175,0),MATCH(アピタ飯田店酒税計算用!K$2,年度・店舗別売上量!$155:$155,0)),0)</f>
        <v>0</v>
      </c>
      <c r="L8">
        <f>IFERROR(INDEX(年度・店舗別売上量!$155:$175,MATCH(アピタ飯田店酒税計算用!$A8,年度・店舗別売上量!$A$155:$A$175,0),MATCH(アピタ飯田店酒税計算用!L$2,年度・店舗別売上量!$155:$155,0)),0)</f>
        <v>0</v>
      </c>
      <c r="M8">
        <f>IFERROR(INDEX(年度・店舗別売上量!$155:$175,MATCH(アピタ飯田店酒税計算用!$A8,年度・店舗別売上量!$A$155:$A$175,0),MATCH(アピタ飯田店酒税計算用!M$2,年度・店舗別売上量!$155:$155,0)),0)</f>
        <v>0</v>
      </c>
      <c r="N8">
        <f>IFERROR(INDEX(年度・店舗別売上量!$155:$175,MATCH(アピタ飯田店酒税計算用!$A8,年度・店舗別売上量!$A$155:$A$175,0),MATCH(アピタ飯田店酒税計算用!N$2,年度・店舗別売上量!$155:$155,0)),0)</f>
        <v>0</v>
      </c>
      <c r="O8">
        <f>IFERROR(INDEX(年度・店舗別売上量!$155:$175,MATCH(アピタ飯田店酒税計算用!$A8,年度・店舗別売上量!$A$155:$A$175,0),MATCH(アピタ飯田店酒税計算用!O$2,年度・店舗別売上量!$155:$155,0)),0)</f>
        <v>0</v>
      </c>
      <c r="P8">
        <f>IFERROR(INDEX(年度・店舗別売上量!$155:$175,MATCH(アピタ飯田店酒税計算用!$A8,年度・店舗別売上量!$A$155:$A$175,0),MATCH(アピタ飯田店酒税計算用!P$2,年度・店舗別売上量!$155:$155,0)),0)</f>
        <v>0</v>
      </c>
      <c r="Q8">
        <f>IFERROR(INDEX(年度・店舗別売上量!$155:$175,MATCH(アピタ飯田店酒税計算用!$A8,年度・店舗別売上量!$A$155:$A$175,0),MATCH(アピタ飯田店酒税計算用!Q$2,年度・店舗別売上量!$155:$155,0)),0)</f>
        <v>0</v>
      </c>
      <c r="R8">
        <f>IFERROR(INDEX(年度・店舗別売上量!$155:$175,MATCH(アピタ飯田店酒税計算用!$A8,年度・店舗別売上量!$A$155:$A$175,0),MATCH(アピタ飯田店酒税計算用!R$2,年度・店舗別売上量!$155:$155,0)),0)</f>
        <v>0</v>
      </c>
      <c r="S8">
        <f>IFERROR(INDEX(年度・店舗別売上量!$155:$175,MATCH(アピタ飯田店酒税計算用!$A8,年度・店舗別売上量!$A$155:$A$175,0),MATCH(アピタ飯田店酒税計算用!S$2,年度・店舗別売上量!$155:$155,0)),0)</f>
        <v>0</v>
      </c>
      <c r="T8">
        <f>IFERROR(INDEX(年度・店舗別売上量!$155:$175,MATCH(アピタ飯田店酒税計算用!$A8,年度・店舗別売上量!$A$155:$A$175,0),MATCH(アピタ飯田店酒税計算用!T$2,年度・店舗別売上量!$155:$155,0)),0)</f>
        <v>0</v>
      </c>
      <c r="U8">
        <f>IFERROR(INDEX(年度・店舗別売上量!$155:$175,MATCH(アピタ飯田店酒税計算用!$A8,年度・店舗別売上量!$A$155:$A$175,0),MATCH(アピタ飯田店酒税計算用!U$2,年度・店舗別売上量!$155:$155,0)),0)</f>
        <v>0</v>
      </c>
      <c r="V8">
        <f>IFERROR(INDEX(年度・店舗別売上量!$155:$175,MATCH(アピタ飯田店酒税計算用!$A8,年度・店舗別売上量!$A$155:$A$175,0),MATCH(アピタ飯田店酒税計算用!V$2,年度・店舗別売上量!$155:$155,0)),0)</f>
        <v>0</v>
      </c>
    </row>
    <row r="9" spans="1:22">
      <c r="A9" t="str">
        <f>管理!$C$8</f>
        <v>果実酒</v>
      </c>
      <c r="B9">
        <f>IFERROR(INDEX(年度・店舗別売上量!$155:$175,MATCH(アピタ飯田店酒税計算用!$A9,年度・店舗別売上量!$A$155:$A$175,0),MATCH(アピタ飯田店酒税計算用!B$2,年度・店舗別売上量!$155:$155,0)),0)</f>
        <v>0</v>
      </c>
      <c r="C9">
        <f>IFERROR(INDEX(年度・店舗別売上量!$155:$175,MATCH(アピタ飯田店酒税計算用!$A9,年度・店舗別売上量!$A$155:$A$175,0),MATCH(アピタ飯田店酒税計算用!C$2,年度・店舗別売上量!$155:$155,0)),0)</f>
        <v>0</v>
      </c>
      <c r="D9">
        <f>IFERROR(INDEX(年度・店舗別売上量!$155:$175,MATCH(アピタ飯田店酒税計算用!$A9,年度・店舗別売上量!$A$155:$A$175,0),MATCH(アピタ飯田店酒税計算用!D$2,年度・店舗別売上量!$155:$155,0)),0)</f>
        <v>0</v>
      </c>
      <c r="E9">
        <f>IFERROR(INDEX(年度・店舗別売上量!$155:$175,MATCH(アピタ飯田店酒税計算用!$A9,年度・店舗別売上量!$A$155:$A$175,0),MATCH(アピタ飯田店酒税計算用!E$2,年度・店舗別売上量!$155:$155,0)),0)</f>
        <v>0</v>
      </c>
      <c r="F9">
        <f>IFERROR(INDEX(年度・店舗別売上量!$155:$175,MATCH(アピタ飯田店酒税計算用!$A9,年度・店舗別売上量!$A$155:$A$175,0),MATCH(アピタ飯田店酒税計算用!F$2,年度・店舗別売上量!$155:$155,0)),0)</f>
        <v>0</v>
      </c>
      <c r="G9">
        <f>IFERROR(INDEX(年度・店舗別売上量!$155:$175,MATCH(アピタ飯田店酒税計算用!$A9,年度・店舗別売上量!$A$155:$A$175,0),MATCH(アピタ飯田店酒税計算用!G$2,年度・店舗別売上量!$155:$155,0)),0)</f>
        <v>0</v>
      </c>
      <c r="H9">
        <f>IFERROR(INDEX(年度・店舗別売上量!$155:$175,MATCH(アピタ飯田店酒税計算用!$A9,年度・店舗別売上量!$A$155:$A$175,0),MATCH(アピタ飯田店酒税計算用!H$2,年度・店舗別売上量!$155:$155,0)),0)</f>
        <v>0</v>
      </c>
      <c r="I9">
        <f>IFERROR(INDEX(年度・店舗別売上量!$155:$175,MATCH(アピタ飯田店酒税計算用!$A9,年度・店舗別売上量!$A$155:$A$175,0),MATCH(アピタ飯田店酒税計算用!I$2,年度・店舗別売上量!$155:$155,0)),0)</f>
        <v>0</v>
      </c>
      <c r="J9">
        <f>IFERROR(INDEX(年度・店舗別売上量!$155:$175,MATCH(アピタ飯田店酒税計算用!$A9,年度・店舗別売上量!$A$155:$A$175,0),MATCH(アピタ飯田店酒税計算用!J$2,年度・店舗別売上量!$155:$155,0)),0)</f>
        <v>0</v>
      </c>
      <c r="K9">
        <f>IFERROR(INDEX(年度・店舗別売上量!$155:$175,MATCH(アピタ飯田店酒税計算用!$A9,年度・店舗別売上量!$A$155:$A$175,0),MATCH(アピタ飯田店酒税計算用!K$2,年度・店舗別売上量!$155:$155,0)),0)</f>
        <v>0</v>
      </c>
      <c r="L9">
        <f>IFERROR(INDEX(年度・店舗別売上量!$155:$175,MATCH(アピタ飯田店酒税計算用!$A9,年度・店舗別売上量!$A$155:$A$175,0),MATCH(アピタ飯田店酒税計算用!L$2,年度・店舗別売上量!$155:$155,0)),0)</f>
        <v>0</v>
      </c>
      <c r="M9">
        <f>IFERROR(INDEX(年度・店舗別売上量!$155:$175,MATCH(アピタ飯田店酒税計算用!$A9,年度・店舗別売上量!$A$155:$A$175,0),MATCH(アピタ飯田店酒税計算用!M$2,年度・店舗別売上量!$155:$155,0)),0)</f>
        <v>0</v>
      </c>
      <c r="N9">
        <f>IFERROR(INDEX(年度・店舗別売上量!$155:$175,MATCH(アピタ飯田店酒税計算用!$A9,年度・店舗別売上量!$A$155:$A$175,0),MATCH(アピタ飯田店酒税計算用!N$2,年度・店舗別売上量!$155:$155,0)),0)</f>
        <v>0</v>
      </c>
      <c r="O9">
        <f>IFERROR(INDEX(年度・店舗別売上量!$155:$175,MATCH(アピタ飯田店酒税計算用!$A9,年度・店舗別売上量!$A$155:$A$175,0),MATCH(アピタ飯田店酒税計算用!O$2,年度・店舗別売上量!$155:$155,0)),0)</f>
        <v>0</v>
      </c>
      <c r="P9">
        <f>IFERROR(INDEX(年度・店舗別売上量!$155:$175,MATCH(アピタ飯田店酒税計算用!$A9,年度・店舗別売上量!$A$155:$A$175,0),MATCH(アピタ飯田店酒税計算用!P$2,年度・店舗別売上量!$155:$155,0)),0)</f>
        <v>0</v>
      </c>
      <c r="Q9">
        <f>IFERROR(INDEX(年度・店舗別売上量!$155:$175,MATCH(アピタ飯田店酒税計算用!$A9,年度・店舗別売上量!$A$155:$A$175,0),MATCH(アピタ飯田店酒税計算用!Q$2,年度・店舗別売上量!$155:$155,0)),0)</f>
        <v>0</v>
      </c>
      <c r="R9">
        <f>IFERROR(INDEX(年度・店舗別売上量!$155:$175,MATCH(アピタ飯田店酒税計算用!$A9,年度・店舗別売上量!$A$155:$A$175,0),MATCH(アピタ飯田店酒税計算用!R$2,年度・店舗別売上量!$155:$155,0)),0)</f>
        <v>0</v>
      </c>
      <c r="S9">
        <f>IFERROR(INDEX(年度・店舗別売上量!$155:$175,MATCH(アピタ飯田店酒税計算用!$A9,年度・店舗別売上量!$A$155:$A$175,0),MATCH(アピタ飯田店酒税計算用!S$2,年度・店舗別売上量!$155:$155,0)),0)</f>
        <v>0</v>
      </c>
      <c r="T9">
        <f>IFERROR(INDEX(年度・店舗別売上量!$155:$175,MATCH(アピタ飯田店酒税計算用!$A9,年度・店舗別売上量!$A$155:$A$175,0),MATCH(アピタ飯田店酒税計算用!T$2,年度・店舗別売上量!$155:$155,0)),0)</f>
        <v>0</v>
      </c>
      <c r="U9">
        <f>IFERROR(INDEX(年度・店舗別売上量!$155:$175,MATCH(アピタ飯田店酒税計算用!$A9,年度・店舗別売上量!$A$155:$A$175,0),MATCH(アピタ飯田店酒税計算用!U$2,年度・店舗別売上量!$155:$155,0)),0)</f>
        <v>0</v>
      </c>
      <c r="V9">
        <f>IFERROR(INDEX(年度・店舗別売上量!$155:$175,MATCH(アピタ飯田店酒税計算用!$A9,年度・店舗別売上量!$A$155:$A$175,0),MATCH(アピタ飯田店酒税計算用!V$2,年度・店舗別売上量!$155:$155,0)),0)</f>
        <v>0</v>
      </c>
    </row>
    <row r="10" spans="1:22">
      <c r="A10" t="str">
        <f>管理!$C$9</f>
        <v>甘味果実酒</v>
      </c>
      <c r="B10">
        <f>IFERROR(INDEX(年度・店舗別売上量!$155:$175,MATCH(アピタ飯田店酒税計算用!$A10,年度・店舗別売上量!$A$155:$A$175,0),MATCH(アピタ飯田店酒税計算用!B$2,年度・店舗別売上量!$155:$155,0)),0)</f>
        <v>0</v>
      </c>
      <c r="C10">
        <f>IFERROR(INDEX(年度・店舗別売上量!$155:$175,MATCH(アピタ飯田店酒税計算用!$A10,年度・店舗別売上量!$A$155:$A$175,0),MATCH(アピタ飯田店酒税計算用!C$2,年度・店舗別売上量!$155:$155,0)),0)</f>
        <v>0</v>
      </c>
      <c r="D10">
        <f>IFERROR(INDEX(年度・店舗別売上量!$155:$175,MATCH(アピタ飯田店酒税計算用!$A10,年度・店舗別売上量!$A$155:$A$175,0),MATCH(アピタ飯田店酒税計算用!D$2,年度・店舗別売上量!$155:$155,0)),0)</f>
        <v>0</v>
      </c>
      <c r="E10">
        <f>IFERROR(INDEX(年度・店舗別売上量!$155:$175,MATCH(アピタ飯田店酒税計算用!$A10,年度・店舗別売上量!$A$155:$A$175,0),MATCH(アピタ飯田店酒税計算用!E$2,年度・店舗別売上量!$155:$155,0)),0)</f>
        <v>0</v>
      </c>
      <c r="F10">
        <f>IFERROR(INDEX(年度・店舗別売上量!$155:$175,MATCH(アピタ飯田店酒税計算用!$A10,年度・店舗別売上量!$A$155:$A$175,0),MATCH(アピタ飯田店酒税計算用!F$2,年度・店舗別売上量!$155:$155,0)),0)</f>
        <v>0</v>
      </c>
      <c r="G10">
        <f>IFERROR(INDEX(年度・店舗別売上量!$155:$175,MATCH(アピタ飯田店酒税計算用!$A10,年度・店舗別売上量!$A$155:$A$175,0),MATCH(アピタ飯田店酒税計算用!G$2,年度・店舗別売上量!$155:$155,0)),0)</f>
        <v>0</v>
      </c>
      <c r="H10">
        <f>IFERROR(INDEX(年度・店舗別売上量!$155:$175,MATCH(アピタ飯田店酒税計算用!$A10,年度・店舗別売上量!$A$155:$A$175,0),MATCH(アピタ飯田店酒税計算用!H$2,年度・店舗別売上量!$155:$155,0)),0)</f>
        <v>0</v>
      </c>
      <c r="I10">
        <f>IFERROR(INDEX(年度・店舗別売上量!$155:$175,MATCH(アピタ飯田店酒税計算用!$A10,年度・店舗別売上量!$A$155:$A$175,0),MATCH(アピタ飯田店酒税計算用!I$2,年度・店舗別売上量!$155:$155,0)),0)</f>
        <v>0</v>
      </c>
      <c r="J10">
        <f>IFERROR(INDEX(年度・店舗別売上量!$155:$175,MATCH(アピタ飯田店酒税計算用!$A10,年度・店舗別売上量!$A$155:$A$175,0),MATCH(アピタ飯田店酒税計算用!J$2,年度・店舗別売上量!$155:$155,0)),0)</f>
        <v>0</v>
      </c>
      <c r="K10">
        <f>IFERROR(INDEX(年度・店舗別売上量!$155:$175,MATCH(アピタ飯田店酒税計算用!$A10,年度・店舗別売上量!$A$155:$A$175,0),MATCH(アピタ飯田店酒税計算用!K$2,年度・店舗別売上量!$155:$155,0)),0)</f>
        <v>0</v>
      </c>
      <c r="L10">
        <f>IFERROR(INDEX(年度・店舗別売上量!$155:$175,MATCH(アピタ飯田店酒税計算用!$A10,年度・店舗別売上量!$A$155:$A$175,0),MATCH(アピタ飯田店酒税計算用!L$2,年度・店舗別売上量!$155:$155,0)),0)</f>
        <v>0</v>
      </c>
      <c r="M10">
        <f>IFERROR(INDEX(年度・店舗別売上量!$155:$175,MATCH(アピタ飯田店酒税計算用!$A10,年度・店舗別売上量!$A$155:$A$175,0),MATCH(アピタ飯田店酒税計算用!M$2,年度・店舗別売上量!$155:$155,0)),0)</f>
        <v>0</v>
      </c>
      <c r="N10">
        <f>IFERROR(INDEX(年度・店舗別売上量!$155:$175,MATCH(アピタ飯田店酒税計算用!$A10,年度・店舗別売上量!$A$155:$A$175,0),MATCH(アピタ飯田店酒税計算用!N$2,年度・店舗別売上量!$155:$155,0)),0)</f>
        <v>0</v>
      </c>
      <c r="O10">
        <f>IFERROR(INDEX(年度・店舗別売上量!$155:$175,MATCH(アピタ飯田店酒税計算用!$A10,年度・店舗別売上量!$A$155:$A$175,0),MATCH(アピタ飯田店酒税計算用!O$2,年度・店舗別売上量!$155:$155,0)),0)</f>
        <v>0</v>
      </c>
      <c r="P10">
        <f>IFERROR(INDEX(年度・店舗別売上量!$155:$175,MATCH(アピタ飯田店酒税計算用!$A10,年度・店舗別売上量!$A$155:$A$175,0),MATCH(アピタ飯田店酒税計算用!P$2,年度・店舗別売上量!$155:$155,0)),0)</f>
        <v>0</v>
      </c>
      <c r="Q10">
        <f>IFERROR(INDEX(年度・店舗別売上量!$155:$175,MATCH(アピタ飯田店酒税計算用!$A10,年度・店舗別売上量!$A$155:$A$175,0),MATCH(アピタ飯田店酒税計算用!Q$2,年度・店舗別売上量!$155:$155,0)),0)</f>
        <v>0</v>
      </c>
      <c r="R10">
        <f>IFERROR(INDEX(年度・店舗別売上量!$155:$175,MATCH(アピタ飯田店酒税計算用!$A10,年度・店舗別売上量!$A$155:$A$175,0),MATCH(アピタ飯田店酒税計算用!R$2,年度・店舗別売上量!$155:$155,0)),0)</f>
        <v>0</v>
      </c>
      <c r="S10">
        <f>IFERROR(INDEX(年度・店舗別売上量!$155:$175,MATCH(アピタ飯田店酒税計算用!$A10,年度・店舗別売上量!$A$155:$A$175,0),MATCH(アピタ飯田店酒税計算用!S$2,年度・店舗別売上量!$155:$155,0)),0)</f>
        <v>0</v>
      </c>
      <c r="T10">
        <f>IFERROR(INDEX(年度・店舗別売上量!$155:$175,MATCH(アピタ飯田店酒税計算用!$A10,年度・店舗別売上量!$A$155:$A$175,0),MATCH(アピタ飯田店酒税計算用!T$2,年度・店舗別売上量!$155:$155,0)),0)</f>
        <v>0</v>
      </c>
      <c r="U10">
        <f>IFERROR(INDEX(年度・店舗別売上量!$155:$175,MATCH(アピタ飯田店酒税計算用!$A10,年度・店舗別売上量!$A$155:$A$175,0),MATCH(アピタ飯田店酒税計算用!U$2,年度・店舗別売上量!$155:$155,0)),0)</f>
        <v>0</v>
      </c>
      <c r="V10">
        <f>IFERROR(INDEX(年度・店舗別売上量!$155:$175,MATCH(アピタ飯田店酒税計算用!$A10,年度・店舗別売上量!$A$155:$A$175,0),MATCH(アピタ飯田店酒税計算用!V$2,年度・店舗別売上量!$155:$155,0)),0)</f>
        <v>0</v>
      </c>
    </row>
    <row r="11" spans="1:22">
      <c r="A11" t="str">
        <f>管理!$C$10</f>
        <v>ウイスキー</v>
      </c>
      <c r="B11">
        <f>IFERROR(INDEX(年度・店舗別売上量!$155:$175,MATCH(アピタ飯田店酒税計算用!$A11,年度・店舗別売上量!$A$155:$A$175,0),MATCH(アピタ飯田店酒税計算用!B$2,年度・店舗別売上量!$155:$155,0)),0)</f>
        <v>0</v>
      </c>
      <c r="C11">
        <f>IFERROR(INDEX(年度・店舗別売上量!$155:$175,MATCH(アピタ飯田店酒税計算用!$A11,年度・店舗別売上量!$A$155:$A$175,0),MATCH(アピタ飯田店酒税計算用!C$2,年度・店舗別売上量!$155:$155,0)),0)</f>
        <v>0</v>
      </c>
      <c r="D11">
        <f>IFERROR(INDEX(年度・店舗別売上量!$155:$175,MATCH(アピタ飯田店酒税計算用!$A11,年度・店舗別売上量!$A$155:$A$175,0),MATCH(アピタ飯田店酒税計算用!D$2,年度・店舗別売上量!$155:$155,0)),0)</f>
        <v>0</v>
      </c>
      <c r="E11">
        <f>IFERROR(INDEX(年度・店舗別売上量!$155:$175,MATCH(アピタ飯田店酒税計算用!$A11,年度・店舗別売上量!$A$155:$A$175,0),MATCH(アピタ飯田店酒税計算用!E$2,年度・店舗別売上量!$155:$155,0)),0)</f>
        <v>0</v>
      </c>
      <c r="F11">
        <f>IFERROR(INDEX(年度・店舗別売上量!$155:$175,MATCH(アピタ飯田店酒税計算用!$A11,年度・店舗別売上量!$A$155:$A$175,0),MATCH(アピタ飯田店酒税計算用!F$2,年度・店舗別売上量!$155:$155,0)),0)</f>
        <v>0</v>
      </c>
      <c r="G11">
        <f>IFERROR(INDEX(年度・店舗別売上量!$155:$175,MATCH(アピタ飯田店酒税計算用!$A11,年度・店舗別売上量!$A$155:$A$175,0),MATCH(アピタ飯田店酒税計算用!G$2,年度・店舗別売上量!$155:$155,0)),0)</f>
        <v>0</v>
      </c>
      <c r="H11">
        <f>IFERROR(INDEX(年度・店舗別売上量!$155:$175,MATCH(アピタ飯田店酒税計算用!$A11,年度・店舗別売上量!$A$155:$A$175,0),MATCH(アピタ飯田店酒税計算用!H$2,年度・店舗別売上量!$155:$155,0)),0)</f>
        <v>0</v>
      </c>
      <c r="I11">
        <f>IFERROR(INDEX(年度・店舗別売上量!$155:$175,MATCH(アピタ飯田店酒税計算用!$A11,年度・店舗別売上量!$A$155:$A$175,0),MATCH(アピタ飯田店酒税計算用!I$2,年度・店舗別売上量!$155:$155,0)),0)</f>
        <v>0</v>
      </c>
      <c r="J11">
        <f>IFERROR(INDEX(年度・店舗別売上量!$155:$175,MATCH(アピタ飯田店酒税計算用!$A11,年度・店舗別売上量!$A$155:$A$175,0),MATCH(アピタ飯田店酒税計算用!J$2,年度・店舗別売上量!$155:$155,0)),0)</f>
        <v>0</v>
      </c>
      <c r="K11">
        <f>IFERROR(INDEX(年度・店舗別売上量!$155:$175,MATCH(アピタ飯田店酒税計算用!$A11,年度・店舗別売上量!$A$155:$A$175,0),MATCH(アピタ飯田店酒税計算用!K$2,年度・店舗別売上量!$155:$155,0)),0)</f>
        <v>0</v>
      </c>
      <c r="L11">
        <f>IFERROR(INDEX(年度・店舗別売上量!$155:$175,MATCH(アピタ飯田店酒税計算用!$A11,年度・店舗別売上量!$A$155:$A$175,0),MATCH(アピタ飯田店酒税計算用!L$2,年度・店舗別売上量!$155:$155,0)),0)</f>
        <v>0</v>
      </c>
      <c r="M11">
        <f>IFERROR(INDEX(年度・店舗別売上量!$155:$175,MATCH(アピタ飯田店酒税計算用!$A11,年度・店舗別売上量!$A$155:$A$175,0),MATCH(アピタ飯田店酒税計算用!M$2,年度・店舗別売上量!$155:$155,0)),0)</f>
        <v>0</v>
      </c>
      <c r="N11">
        <f>IFERROR(INDEX(年度・店舗別売上量!$155:$175,MATCH(アピタ飯田店酒税計算用!$A11,年度・店舗別売上量!$A$155:$A$175,0),MATCH(アピタ飯田店酒税計算用!N$2,年度・店舗別売上量!$155:$155,0)),0)</f>
        <v>0</v>
      </c>
      <c r="O11">
        <f>IFERROR(INDEX(年度・店舗別売上量!$155:$175,MATCH(アピタ飯田店酒税計算用!$A11,年度・店舗別売上量!$A$155:$A$175,0),MATCH(アピタ飯田店酒税計算用!O$2,年度・店舗別売上量!$155:$155,0)),0)</f>
        <v>0</v>
      </c>
      <c r="P11">
        <f>IFERROR(INDEX(年度・店舗別売上量!$155:$175,MATCH(アピタ飯田店酒税計算用!$A11,年度・店舗別売上量!$A$155:$A$175,0),MATCH(アピタ飯田店酒税計算用!P$2,年度・店舗別売上量!$155:$155,0)),0)</f>
        <v>0</v>
      </c>
      <c r="Q11">
        <f>IFERROR(INDEX(年度・店舗別売上量!$155:$175,MATCH(アピタ飯田店酒税計算用!$A11,年度・店舗別売上量!$A$155:$A$175,0),MATCH(アピタ飯田店酒税計算用!Q$2,年度・店舗別売上量!$155:$155,0)),0)</f>
        <v>0</v>
      </c>
      <c r="R11">
        <f>IFERROR(INDEX(年度・店舗別売上量!$155:$175,MATCH(アピタ飯田店酒税計算用!$A11,年度・店舗別売上量!$A$155:$A$175,0),MATCH(アピタ飯田店酒税計算用!R$2,年度・店舗別売上量!$155:$155,0)),0)</f>
        <v>0</v>
      </c>
      <c r="S11">
        <f>IFERROR(INDEX(年度・店舗別売上量!$155:$175,MATCH(アピタ飯田店酒税計算用!$A11,年度・店舗別売上量!$A$155:$A$175,0),MATCH(アピタ飯田店酒税計算用!S$2,年度・店舗別売上量!$155:$155,0)),0)</f>
        <v>0</v>
      </c>
      <c r="T11">
        <f>IFERROR(INDEX(年度・店舗別売上量!$155:$175,MATCH(アピタ飯田店酒税計算用!$A11,年度・店舗別売上量!$A$155:$A$175,0),MATCH(アピタ飯田店酒税計算用!T$2,年度・店舗別売上量!$155:$155,0)),0)</f>
        <v>0</v>
      </c>
      <c r="U11">
        <f>IFERROR(INDEX(年度・店舗別売上量!$155:$175,MATCH(アピタ飯田店酒税計算用!$A11,年度・店舗別売上量!$A$155:$A$175,0),MATCH(アピタ飯田店酒税計算用!U$2,年度・店舗別売上量!$155:$155,0)),0)</f>
        <v>0</v>
      </c>
      <c r="V11">
        <f>IFERROR(INDEX(年度・店舗別売上量!$155:$175,MATCH(アピタ飯田店酒税計算用!$A11,年度・店舗別売上量!$A$155:$A$175,0),MATCH(アピタ飯田店酒税計算用!V$2,年度・店舗別売上量!$155:$155,0)),0)</f>
        <v>0</v>
      </c>
    </row>
    <row r="12" spans="1:22">
      <c r="A12" t="str">
        <f>管理!$C$11</f>
        <v>ブランデー</v>
      </c>
      <c r="B12">
        <f>IFERROR(INDEX(年度・店舗別売上量!$155:$175,MATCH(アピタ飯田店酒税計算用!$A12,年度・店舗別売上量!$A$155:$A$175,0),MATCH(アピタ飯田店酒税計算用!B$2,年度・店舗別売上量!$155:$155,0)),0)</f>
        <v>0</v>
      </c>
      <c r="C12">
        <f>IFERROR(INDEX(年度・店舗別売上量!$155:$175,MATCH(アピタ飯田店酒税計算用!$A12,年度・店舗別売上量!$A$155:$A$175,0),MATCH(アピタ飯田店酒税計算用!C$2,年度・店舗別売上量!$155:$155,0)),0)</f>
        <v>0</v>
      </c>
      <c r="D12">
        <f>IFERROR(INDEX(年度・店舗別売上量!$155:$175,MATCH(アピタ飯田店酒税計算用!$A12,年度・店舗別売上量!$A$155:$A$175,0),MATCH(アピタ飯田店酒税計算用!D$2,年度・店舗別売上量!$155:$155,0)),0)</f>
        <v>0</v>
      </c>
      <c r="E12">
        <f>IFERROR(INDEX(年度・店舗別売上量!$155:$175,MATCH(アピタ飯田店酒税計算用!$A12,年度・店舗別売上量!$A$155:$A$175,0),MATCH(アピタ飯田店酒税計算用!E$2,年度・店舗別売上量!$155:$155,0)),0)</f>
        <v>0</v>
      </c>
      <c r="F12">
        <f>IFERROR(INDEX(年度・店舗別売上量!$155:$175,MATCH(アピタ飯田店酒税計算用!$A12,年度・店舗別売上量!$A$155:$A$175,0),MATCH(アピタ飯田店酒税計算用!F$2,年度・店舗別売上量!$155:$155,0)),0)</f>
        <v>0</v>
      </c>
      <c r="G12">
        <f>IFERROR(INDEX(年度・店舗別売上量!$155:$175,MATCH(アピタ飯田店酒税計算用!$A12,年度・店舗別売上量!$A$155:$A$175,0),MATCH(アピタ飯田店酒税計算用!G$2,年度・店舗別売上量!$155:$155,0)),0)</f>
        <v>0</v>
      </c>
      <c r="H12">
        <f>IFERROR(INDEX(年度・店舗別売上量!$155:$175,MATCH(アピタ飯田店酒税計算用!$A12,年度・店舗別売上量!$A$155:$A$175,0),MATCH(アピタ飯田店酒税計算用!H$2,年度・店舗別売上量!$155:$155,0)),0)</f>
        <v>0</v>
      </c>
      <c r="I12">
        <f>IFERROR(INDEX(年度・店舗別売上量!$155:$175,MATCH(アピタ飯田店酒税計算用!$A12,年度・店舗別売上量!$A$155:$A$175,0),MATCH(アピタ飯田店酒税計算用!I$2,年度・店舗別売上量!$155:$155,0)),0)</f>
        <v>0</v>
      </c>
      <c r="J12">
        <f>IFERROR(INDEX(年度・店舗別売上量!$155:$175,MATCH(アピタ飯田店酒税計算用!$A12,年度・店舗別売上量!$A$155:$A$175,0),MATCH(アピタ飯田店酒税計算用!J$2,年度・店舗別売上量!$155:$155,0)),0)</f>
        <v>0</v>
      </c>
      <c r="K12">
        <f>IFERROR(INDEX(年度・店舗別売上量!$155:$175,MATCH(アピタ飯田店酒税計算用!$A12,年度・店舗別売上量!$A$155:$A$175,0),MATCH(アピタ飯田店酒税計算用!K$2,年度・店舗別売上量!$155:$155,0)),0)</f>
        <v>0</v>
      </c>
      <c r="L12">
        <f>IFERROR(INDEX(年度・店舗別売上量!$155:$175,MATCH(アピタ飯田店酒税計算用!$A12,年度・店舗別売上量!$A$155:$A$175,0),MATCH(アピタ飯田店酒税計算用!L$2,年度・店舗別売上量!$155:$155,0)),0)</f>
        <v>0</v>
      </c>
      <c r="M12">
        <f>IFERROR(INDEX(年度・店舗別売上量!$155:$175,MATCH(アピタ飯田店酒税計算用!$A12,年度・店舗別売上量!$A$155:$A$175,0),MATCH(アピタ飯田店酒税計算用!M$2,年度・店舗別売上量!$155:$155,0)),0)</f>
        <v>0</v>
      </c>
      <c r="N12">
        <f>IFERROR(INDEX(年度・店舗別売上量!$155:$175,MATCH(アピタ飯田店酒税計算用!$A12,年度・店舗別売上量!$A$155:$A$175,0),MATCH(アピタ飯田店酒税計算用!N$2,年度・店舗別売上量!$155:$155,0)),0)</f>
        <v>0</v>
      </c>
      <c r="O12">
        <f>IFERROR(INDEX(年度・店舗別売上量!$155:$175,MATCH(アピタ飯田店酒税計算用!$A12,年度・店舗別売上量!$A$155:$A$175,0),MATCH(アピタ飯田店酒税計算用!O$2,年度・店舗別売上量!$155:$155,0)),0)</f>
        <v>0</v>
      </c>
      <c r="P12">
        <f>IFERROR(INDEX(年度・店舗別売上量!$155:$175,MATCH(アピタ飯田店酒税計算用!$A12,年度・店舗別売上量!$A$155:$A$175,0),MATCH(アピタ飯田店酒税計算用!P$2,年度・店舗別売上量!$155:$155,0)),0)</f>
        <v>0</v>
      </c>
      <c r="Q12">
        <f>IFERROR(INDEX(年度・店舗別売上量!$155:$175,MATCH(アピタ飯田店酒税計算用!$A12,年度・店舗別売上量!$A$155:$A$175,0),MATCH(アピタ飯田店酒税計算用!Q$2,年度・店舗別売上量!$155:$155,0)),0)</f>
        <v>0</v>
      </c>
      <c r="R12">
        <f>IFERROR(INDEX(年度・店舗別売上量!$155:$175,MATCH(アピタ飯田店酒税計算用!$A12,年度・店舗別売上量!$A$155:$A$175,0),MATCH(アピタ飯田店酒税計算用!R$2,年度・店舗別売上量!$155:$155,0)),0)</f>
        <v>0</v>
      </c>
      <c r="S12">
        <f>IFERROR(INDEX(年度・店舗別売上量!$155:$175,MATCH(アピタ飯田店酒税計算用!$A12,年度・店舗別売上量!$A$155:$A$175,0),MATCH(アピタ飯田店酒税計算用!S$2,年度・店舗別売上量!$155:$155,0)),0)</f>
        <v>0</v>
      </c>
      <c r="T12">
        <f>IFERROR(INDEX(年度・店舗別売上量!$155:$175,MATCH(アピタ飯田店酒税計算用!$A12,年度・店舗別売上量!$A$155:$A$175,0),MATCH(アピタ飯田店酒税計算用!T$2,年度・店舗別売上量!$155:$155,0)),0)</f>
        <v>0</v>
      </c>
      <c r="U12">
        <f>IFERROR(INDEX(年度・店舗別売上量!$155:$175,MATCH(アピタ飯田店酒税計算用!$A12,年度・店舗別売上量!$A$155:$A$175,0),MATCH(アピタ飯田店酒税計算用!U$2,年度・店舗別売上量!$155:$155,0)),0)</f>
        <v>0</v>
      </c>
      <c r="V12">
        <f>IFERROR(INDEX(年度・店舗別売上量!$155:$175,MATCH(アピタ飯田店酒税計算用!$A12,年度・店舗別売上量!$A$155:$A$175,0),MATCH(アピタ飯田店酒税計算用!V$2,年度・店舗別売上量!$155:$155,0)),0)</f>
        <v>0</v>
      </c>
    </row>
    <row r="13" spans="1:22">
      <c r="A13" t="str">
        <f>管理!$C$12</f>
        <v>原料用アルコール</v>
      </c>
      <c r="B13">
        <f>IFERROR(INDEX(年度・店舗別売上量!$155:$175,MATCH(アピタ飯田店酒税計算用!$A13,年度・店舗別売上量!$A$155:$A$175,0),MATCH(アピタ飯田店酒税計算用!B$2,年度・店舗別売上量!$155:$155,0)),0)</f>
        <v>0</v>
      </c>
      <c r="C13">
        <f>IFERROR(INDEX(年度・店舗別売上量!$155:$175,MATCH(アピタ飯田店酒税計算用!$A13,年度・店舗別売上量!$A$155:$A$175,0),MATCH(アピタ飯田店酒税計算用!C$2,年度・店舗別売上量!$155:$155,0)),0)</f>
        <v>0</v>
      </c>
      <c r="D13">
        <f>IFERROR(INDEX(年度・店舗別売上量!$155:$175,MATCH(アピタ飯田店酒税計算用!$A13,年度・店舗別売上量!$A$155:$A$175,0),MATCH(アピタ飯田店酒税計算用!D$2,年度・店舗別売上量!$155:$155,0)),0)</f>
        <v>0</v>
      </c>
      <c r="E13">
        <f>IFERROR(INDEX(年度・店舗別売上量!$155:$175,MATCH(アピタ飯田店酒税計算用!$A13,年度・店舗別売上量!$A$155:$A$175,0),MATCH(アピタ飯田店酒税計算用!E$2,年度・店舗別売上量!$155:$155,0)),0)</f>
        <v>0</v>
      </c>
      <c r="F13">
        <f>IFERROR(INDEX(年度・店舗別売上量!$155:$175,MATCH(アピタ飯田店酒税計算用!$A13,年度・店舗別売上量!$A$155:$A$175,0),MATCH(アピタ飯田店酒税計算用!F$2,年度・店舗別売上量!$155:$155,0)),0)</f>
        <v>0</v>
      </c>
      <c r="G13">
        <f>IFERROR(INDEX(年度・店舗別売上量!$155:$175,MATCH(アピタ飯田店酒税計算用!$A13,年度・店舗別売上量!$A$155:$A$175,0),MATCH(アピタ飯田店酒税計算用!G$2,年度・店舗別売上量!$155:$155,0)),0)</f>
        <v>0</v>
      </c>
      <c r="H13">
        <f>IFERROR(INDEX(年度・店舗別売上量!$155:$175,MATCH(アピタ飯田店酒税計算用!$A13,年度・店舗別売上量!$A$155:$A$175,0),MATCH(アピタ飯田店酒税計算用!H$2,年度・店舗別売上量!$155:$155,0)),0)</f>
        <v>0</v>
      </c>
      <c r="I13">
        <f>IFERROR(INDEX(年度・店舗別売上量!$155:$175,MATCH(アピタ飯田店酒税計算用!$A13,年度・店舗別売上量!$A$155:$A$175,0),MATCH(アピタ飯田店酒税計算用!I$2,年度・店舗別売上量!$155:$155,0)),0)</f>
        <v>0</v>
      </c>
      <c r="J13">
        <f>IFERROR(INDEX(年度・店舗別売上量!$155:$175,MATCH(アピタ飯田店酒税計算用!$A13,年度・店舗別売上量!$A$155:$A$175,0),MATCH(アピタ飯田店酒税計算用!J$2,年度・店舗別売上量!$155:$155,0)),0)</f>
        <v>0</v>
      </c>
      <c r="K13">
        <f>IFERROR(INDEX(年度・店舗別売上量!$155:$175,MATCH(アピタ飯田店酒税計算用!$A13,年度・店舗別売上量!$A$155:$A$175,0),MATCH(アピタ飯田店酒税計算用!K$2,年度・店舗別売上量!$155:$155,0)),0)</f>
        <v>0</v>
      </c>
      <c r="L13">
        <f>IFERROR(INDEX(年度・店舗別売上量!$155:$175,MATCH(アピタ飯田店酒税計算用!$A13,年度・店舗別売上量!$A$155:$A$175,0),MATCH(アピタ飯田店酒税計算用!L$2,年度・店舗別売上量!$155:$155,0)),0)</f>
        <v>0</v>
      </c>
      <c r="M13">
        <f>IFERROR(INDEX(年度・店舗別売上量!$155:$175,MATCH(アピタ飯田店酒税計算用!$A13,年度・店舗別売上量!$A$155:$A$175,0),MATCH(アピタ飯田店酒税計算用!M$2,年度・店舗別売上量!$155:$155,0)),0)</f>
        <v>0</v>
      </c>
      <c r="N13">
        <f>IFERROR(INDEX(年度・店舗別売上量!$155:$175,MATCH(アピタ飯田店酒税計算用!$A13,年度・店舗別売上量!$A$155:$A$175,0),MATCH(アピタ飯田店酒税計算用!N$2,年度・店舗別売上量!$155:$155,0)),0)</f>
        <v>0</v>
      </c>
      <c r="O13">
        <f>IFERROR(INDEX(年度・店舗別売上量!$155:$175,MATCH(アピタ飯田店酒税計算用!$A13,年度・店舗別売上量!$A$155:$A$175,0),MATCH(アピタ飯田店酒税計算用!O$2,年度・店舗別売上量!$155:$155,0)),0)</f>
        <v>0</v>
      </c>
      <c r="P13">
        <f>IFERROR(INDEX(年度・店舗別売上量!$155:$175,MATCH(アピタ飯田店酒税計算用!$A13,年度・店舗別売上量!$A$155:$A$175,0),MATCH(アピタ飯田店酒税計算用!P$2,年度・店舗別売上量!$155:$155,0)),0)</f>
        <v>0</v>
      </c>
      <c r="Q13">
        <f>IFERROR(INDEX(年度・店舗別売上量!$155:$175,MATCH(アピタ飯田店酒税計算用!$A13,年度・店舗別売上量!$A$155:$A$175,0),MATCH(アピタ飯田店酒税計算用!Q$2,年度・店舗別売上量!$155:$155,0)),0)</f>
        <v>0</v>
      </c>
      <c r="R13">
        <f>IFERROR(INDEX(年度・店舗別売上量!$155:$175,MATCH(アピタ飯田店酒税計算用!$A13,年度・店舗別売上量!$A$155:$A$175,0),MATCH(アピタ飯田店酒税計算用!R$2,年度・店舗別売上量!$155:$155,0)),0)</f>
        <v>0</v>
      </c>
      <c r="S13">
        <f>IFERROR(INDEX(年度・店舗別売上量!$155:$175,MATCH(アピタ飯田店酒税計算用!$A13,年度・店舗別売上量!$A$155:$A$175,0),MATCH(アピタ飯田店酒税計算用!S$2,年度・店舗別売上量!$155:$155,0)),0)</f>
        <v>0</v>
      </c>
      <c r="T13">
        <f>IFERROR(INDEX(年度・店舗別売上量!$155:$175,MATCH(アピタ飯田店酒税計算用!$A13,年度・店舗別売上量!$A$155:$A$175,0),MATCH(アピタ飯田店酒税計算用!T$2,年度・店舗別売上量!$155:$155,0)),0)</f>
        <v>0</v>
      </c>
      <c r="U13">
        <f>IFERROR(INDEX(年度・店舗別売上量!$155:$175,MATCH(アピタ飯田店酒税計算用!$A13,年度・店舗別売上量!$A$155:$A$175,0),MATCH(アピタ飯田店酒税計算用!U$2,年度・店舗別売上量!$155:$155,0)),0)</f>
        <v>0</v>
      </c>
      <c r="V13">
        <f>IFERROR(INDEX(年度・店舗別売上量!$155:$175,MATCH(アピタ飯田店酒税計算用!$A13,年度・店舗別売上量!$A$155:$A$175,0),MATCH(アピタ飯田店酒税計算用!V$2,年度・店舗別売上量!$155:$155,0)),0)</f>
        <v>0</v>
      </c>
    </row>
    <row r="14" spans="1:22">
      <c r="A14" t="str">
        <f>管理!$C$13</f>
        <v>発泡酒</v>
      </c>
      <c r="B14">
        <f>IFERROR(INDEX(年度・店舗別売上量!$155:$175,MATCH(アピタ飯田店酒税計算用!$A14,年度・店舗別売上量!$A$155:$A$175,0),MATCH(アピタ飯田店酒税計算用!B$2,年度・店舗別売上量!$155:$155,0)),0)</f>
        <v>0</v>
      </c>
      <c r="C14">
        <f>IFERROR(INDEX(年度・店舗別売上量!$155:$175,MATCH(アピタ飯田店酒税計算用!$A14,年度・店舗別売上量!$A$155:$A$175,0),MATCH(アピタ飯田店酒税計算用!C$2,年度・店舗別売上量!$155:$155,0)),0)</f>
        <v>0</v>
      </c>
      <c r="D14">
        <f>IFERROR(INDEX(年度・店舗別売上量!$155:$175,MATCH(アピタ飯田店酒税計算用!$A14,年度・店舗別売上量!$A$155:$A$175,0),MATCH(アピタ飯田店酒税計算用!D$2,年度・店舗別売上量!$155:$155,0)),0)</f>
        <v>0</v>
      </c>
      <c r="E14">
        <f>IFERROR(INDEX(年度・店舗別売上量!$155:$175,MATCH(アピタ飯田店酒税計算用!$A14,年度・店舗別売上量!$A$155:$A$175,0),MATCH(アピタ飯田店酒税計算用!E$2,年度・店舗別売上量!$155:$155,0)),0)</f>
        <v>0</v>
      </c>
      <c r="F14">
        <f>IFERROR(INDEX(年度・店舗別売上量!$155:$175,MATCH(アピタ飯田店酒税計算用!$A14,年度・店舗別売上量!$A$155:$A$175,0),MATCH(アピタ飯田店酒税計算用!F$2,年度・店舗別売上量!$155:$155,0)),0)</f>
        <v>0</v>
      </c>
      <c r="G14">
        <f>IFERROR(INDEX(年度・店舗別売上量!$155:$175,MATCH(アピタ飯田店酒税計算用!$A14,年度・店舗別売上量!$A$155:$A$175,0),MATCH(アピタ飯田店酒税計算用!G$2,年度・店舗別売上量!$155:$155,0)),0)</f>
        <v>0</v>
      </c>
      <c r="H14">
        <f>IFERROR(INDEX(年度・店舗別売上量!$155:$175,MATCH(アピタ飯田店酒税計算用!$A14,年度・店舗別売上量!$A$155:$A$175,0),MATCH(アピタ飯田店酒税計算用!H$2,年度・店舗別売上量!$155:$155,0)),0)</f>
        <v>0</v>
      </c>
      <c r="I14">
        <f>IFERROR(INDEX(年度・店舗別売上量!$155:$175,MATCH(アピタ飯田店酒税計算用!$A14,年度・店舗別売上量!$A$155:$A$175,0),MATCH(アピタ飯田店酒税計算用!I$2,年度・店舗別売上量!$155:$155,0)),0)</f>
        <v>0</v>
      </c>
      <c r="J14">
        <f>IFERROR(INDEX(年度・店舗別売上量!$155:$175,MATCH(アピタ飯田店酒税計算用!$A14,年度・店舗別売上量!$A$155:$A$175,0),MATCH(アピタ飯田店酒税計算用!J$2,年度・店舗別売上量!$155:$155,0)),0)</f>
        <v>0</v>
      </c>
      <c r="K14">
        <f>IFERROR(INDEX(年度・店舗別売上量!$155:$175,MATCH(アピタ飯田店酒税計算用!$A14,年度・店舗別売上量!$A$155:$A$175,0),MATCH(アピタ飯田店酒税計算用!K$2,年度・店舗別売上量!$155:$155,0)),0)</f>
        <v>0</v>
      </c>
      <c r="L14">
        <f>IFERROR(INDEX(年度・店舗別売上量!$155:$175,MATCH(アピタ飯田店酒税計算用!$A14,年度・店舗別売上量!$A$155:$A$175,0),MATCH(アピタ飯田店酒税計算用!L$2,年度・店舗別売上量!$155:$155,0)),0)</f>
        <v>0</v>
      </c>
      <c r="M14">
        <f>IFERROR(INDEX(年度・店舗別売上量!$155:$175,MATCH(アピタ飯田店酒税計算用!$A14,年度・店舗別売上量!$A$155:$A$175,0),MATCH(アピタ飯田店酒税計算用!M$2,年度・店舗別売上量!$155:$155,0)),0)</f>
        <v>0</v>
      </c>
      <c r="N14">
        <f>IFERROR(INDEX(年度・店舗別売上量!$155:$175,MATCH(アピタ飯田店酒税計算用!$A14,年度・店舗別売上量!$A$155:$A$175,0),MATCH(アピタ飯田店酒税計算用!N$2,年度・店舗別売上量!$155:$155,0)),0)</f>
        <v>0</v>
      </c>
      <c r="O14">
        <f>IFERROR(INDEX(年度・店舗別売上量!$155:$175,MATCH(アピタ飯田店酒税計算用!$A14,年度・店舗別売上量!$A$155:$A$175,0),MATCH(アピタ飯田店酒税計算用!O$2,年度・店舗別売上量!$155:$155,0)),0)</f>
        <v>0</v>
      </c>
      <c r="P14">
        <f>IFERROR(INDEX(年度・店舗別売上量!$155:$175,MATCH(アピタ飯田店酒税計算用!$A14,年度・店舗別売上量!$A$155:$A$175,0),MATCH(アピタ飯田店酒税計算用!P$2,年度・店舗別売上量!$155:$155,0)),0)</f>
        <v>0</v>
      </c>
      <c r="Q14">
        <f>IFERROR(INDEX(年度・店舗別売上量!$155:$175,MATCH(アピタ飯田店酒税計算用!$A14,年度・店舗別売上量!$A$155:$A$175,0),MATCH(アピタ飯田店酒税計算用!Q$2,年度・店舗別売上量!$155:$155,0)),0)</f>
        <v>0</v>
      </c>
      <c r="R14">
        <f>IFERROR(INDEX(年度・店舗別売上量!$155:$175,MATCH(アピタ飯田店酒税計算用!$A14,年度・店舗別売上量!$A$155:$A$175,0),MATCH(アピタ飯田店酒税計算用!R$2,年度・店舗別売上量!$155:$155,0)),0)</f>
        <v>0</v>
      </c>
      <c r="S14">
        <f>IFERROR(INDEX(年度・店舗別売上量!$155:$175,MATCH(アピタ飯田店酒税計算用!$A14,年度・店舗別売上量!$A$155:$A$175,0),MATCH(アピタ飯田店酒税計算用!S$2,年度・店舗別売上量!$155:$155,0)),0)</f>
        <v>0</v>
      </c>
      <c r="T14">
        <f>IFERROR(INDEX(年度・店舗別売上量!$155:$175,MATCH(アピタ飯田店酒税計算用!$A14,年度・店舗別売上量!$A$155:$A$175,0),MATCH(アピタ飯田店酒税計算用!T$2,年度・店舗別売上量!$155:$155,0)),0)</f>
        <v>0</v>
      </c>
      <c r="U14">
        <f>IFERROR(INDEX(年度・店舗別売上量!$155:$175,MATCH(アピタ飯田店酒税計算用!$A14,年度・店舗別売上量!$A$155:$A$175,0),MATCH(アピタ飯田店酒税計算用!U$2,年度・店舗別売上量!$155:$155,0)),0)</f>
        <v>0</v>
      </c>
      <c r="V14">
        <f>IFERROR(INDEX(年度・店舗別売上量!$155:$175,MATCH(アピタ飯田店酒税計算用!$A14,年度・店舗別売上量!$A$155:$A$175,0),MATCH(アピタ飯田店酒税計算用!V$2,年度・店舗別売上量!$155:$155,0)),0)</f>
        <v>0</v>
      </c>
    </row>
    <row r="15" spans="1:22">
      <c r="A15" t="str">
        <f>管理!$C$14</f>
        <v>その他の醸造酒</v>
      </c>
      <c r="B15">
        <f>IFERROR(INDEX(年度・店舗別売上量!$155:$175,MATCH(アピタ飯田店酒税計算用!$A15,年度・店舗別売上量!$A$155:$A$175,0),MATCH(アピタ飯田店酒税計算用!B$2,年度・店舗別売上量!$155:$155,0)),0)</f>
        <v>0</v>
      </c>
      <c r="C15">
        <f>IFERROR(INDEX(年度・店舗別売上量!$155:$175,MATCH(アピタ飯田店酒税計算用!$A15,年度・店舗別売上量!$A$155:$A$175,0),MATCH(アピタ飯田店酒税計算用!C$2,年度・店舗別売上量!$155:$155,0)),0)</f>
        <v>0</v>
      </c>
      <c r="D15">
        <f>IFERROR(INDEX(年度・店舗別売上量!$155:$175,MATCH(アピタ飯田店酒税計算用!$A15,年度・店舗別売上量!$A$155:$A$175,0),MATCH(アピタ飯田店酒税計算用!D$2,年度・店舗別売上量!$155:$155,0)),0)</f>
        <v>0</v>
      </c>
      <c r="E15">
        <f>IFERROR(INDEX(年度・店舗別売上量!$155:$175,MATCH(アピタ飯田店酒税計算用!$A15,年度・店舗別売上量!$A$155:$A$175,0),MATCH(アピタ飯田店酒税計算用!E$2,年度・店舗別売上量!$155:$155,0)),0)</f>
        <v>0</v>
      </c>
      <c r="F15">
        <f>IFERROR(INDEX(年度・店舗別売上量!$155:$175,MATCH(アピタ飯田店酒税計算用!$A15,年度・店舗別売上量!$A$155:$A$175,0),MATCH(アピタ飯田店酒税計算用!F$2,年度・店舗別売上量!$155:$155,0)),0)</f>
        <v>0</v>
      </c>
      <c r="G15">
        <f>IFERROR(INDEX(年度・店舗別売上量!$155:$175,MATCH(アピタ飯田店酒税計算用!$A15,年度・店舗別売上量!$A$155:$A$175,0),MATCH(アピタ飯田店酒税計算用!G$2,年度・店舗別売上量!$155:$155,0)),0)</f>
        <v>0</v>
      </c>
      <c r="H15">
        <f>IFERROR(INDEX(年度・店舗別売上量!$155:$175,MATCH(アピタ飯田店酒税計算用!$A15,年度・店舗別売上量!$A$155:$A$175,0),MATCH(アピタ飯田店酒税計算用!H$2,年度・店舗別売上量!$155:$155,0)),0)</f>
        <v>0</v>
      </c>
      <c r="I15">
        <f>IFERROR(INDEX(年度・店舗別売上量!$155:$175,MATCH(アピタ飯田店酒税計算用!$A15,年度・店舗別売上量!$A$155:$A$175,0),MATCH(アピタ飯田店酒税計算用!I$2,年度・店舗別売上量!$155:$155,0)),0)</f>
        <v>0</v>
      </c>
      <c r="J15">
        <f>IFERROR(INDEX(年度・店舗別売上量!$155:$175,MATCH(アピタ飯田店酒税計算用!$A15,年度・店舗別売上量!$A$155:$A$175,0),MATCH(アピタ飯田店酒税計算用!J$2,年度・店舗別売上量!$155:$155,0)),0)</f>
        <v>0</v>
      </c>
      <c r="K15">
        <f>IFERROR(INDEX(年度・店舗別売上量!$155:$175,MATCH(アピタ飯田店酒税計算用!$A15,年度・店舗別売上量!$A$155:$A$175,0),MATCH(アピタ飯田店酒税計算用!K$2,年度・店舗別売上量!$155:$155,0)),0)</f>
        <v>0</v>
      </c>
      <c r="L15">
        <f>IFERROR(INDEX(年度・店舗別売上量!$155:$175,MATCH(アピタ飯田店酒税計算用!$A15,年度・店舗別売上量!$A$155:$A$175,0),MATCH(アピタ飯田店酒税計算用!L$2,年度・店舗別売上量!$155:$155,0)),0)</f>
        <v>0</v>
      </c>
      <c r="M15">
        <f>IFERROR(INDEX(年度・店舗別売上量!$155:$175,MATCH(アピタ飯田店酒税計算用!$A15,年度・店舗別売上量!$A$155:$A$175,0),MATCH(アピタ飯田店酒税計算用!M$2,年度・店舗別売上量!$155:$155,0)),0)</f>
        <v>0</v>
      </c>
      <c r="N15">
        <f>IFERROR(INDEX(年度・店舗別売上量!$155:$175,MATCH(アピタ飯田店酒税計算用!$A15,年度・店舗別売上量!$A$155:$A$175,0),MATCH(アピタ飯田店酒税計算用!N$2,年度・店舗別売上量!$155:$155,0)),0)</f>
        <v>0</v>
      </c>
      <c r="O15">
        <f>IFERROR(INDEX(年度・店舗別売上量!$155:$175,MATCH(アピタ飯田店酒税計算用!$A15,年度・店舗別売上量!$A$155:$A$175,0),MATCH(アピタ飯田店酒税計算用!O$2,年度・店舗別売上量!$155:$155,0)),0)</f>
        <v>0</v>
      </c>
      <c r="P15">
        <f>IFERROR(INDEX(年度・店舗別売上量!$155:$175,MATCH(アピタ飯田店酒税計算用!$A15,年度・店舗別売上量!$A$155:$A$175,0),MATCH(アピタ飯田店酒税計算用!P$2,年度・店舗別売上量!$155:$155,0)),0)</f>
        <v>0</v>
      </c>
      <c r="Q15">
        <f>IFERROR(INDEX(年度・店舗別売上量!$155:$175,MATCH(アピタ飯田店酒税計算用!$A15,年度・店舗別売上量!$A$155:$A$175,0),MATCH(アピタ飯田店酒税計算用!Q$2,年度・店舗別売上量!$155:$155,0)),0)</f>
        <v>0</v>
      </c>
      <c r="R15">
        <f>IFERROR(INDEX(年度・店舗別売上量!$155:$175,MATCH(アピタ飯田店酒税計算用!$A15,年度・店舗別売上量!$A$155:$A$175,0),MATCH(アピタ飯田店酒税計算用!R$2,年度・店舗別売上量!$155:$155,0)),0)</f>
        <v>0</v>
      </c>
      <c r="S15">
        <f>IFERROR(INDEX(年度・店舗別売上量!$155:$175,MATCH(アピタ飯田店酒税計算用!$A15,年度・店舗別売上量!$A$155:$A$175,0),MATCH(アピタ飯田店酒税計算用!S$2,年度・店舗別売上量!$155:$155,0)),0)</f>
        <v>0</v>
      </c>
      <c r="T15">
        <f>IFERROR(INDEX(年度・店舗別売上量!$155:$175,MATCH(アピタ飯田店酒税計算用!$A15,年度・店舗別売上量!$A$155:$A$175,0),MATCH(アピタ飯田店酒税計算用!T$2,年度・店舗別売上量!$155:$155,0)),0)</f>
        <v>0</v>
      </c>
      <c r="U15">
        <f>IFERROR(INDEX(年度・店舗別売上量!$155:$175,MATCH(アピタ飯田店酒税計算用!$A15,年度・店舗別売上量!$A$155:$A$175,0),MATCH(アピタ飯田店酒税計算用!U$2,年度・店舗別売上量!$155:$155,0)),0)</f>
        <v>0</v>
      </c>
      <c r="V15">
        <f>IFERROR(INDEX(年度・店舗別売上量!$155:$175,MATCH(アピタ飯田店酒税計算用!$A15,年度・店舗別売上量!$A$155:$A$175,0),MATCH(アピタ飯田店酒税計算用!V$2,年度・店舗別売上量!$155:$155,0)),0)</f>
        <v>0</v>
      </c>
    </row>
    <row r="16" spans="1:22">
      <c r="A16" t="str">
        <f>管理!$C$15</f>
        <v>スピリッツ</v>
      </c>
      <c r="B16">
        <f>IFERROR(INDEX(年度・店舗別売上量!$155:$175,MATCH(アピタ飯田店酒税計算用!$A16,年度・店舗別売上量!$A$155:$A$175,0),MATCH(アピタ飯田店酒税計算用!B$2,年度・店舗別売上量!$155:$155,0)),0)</f>
        <v>0</v>
      </c>
      <c r="C16">
        <f>IFERROR(INDEX(年度・店舗別売上量!$155:$175,MATCH(アピタ飯田店酒税計算用!$A16,年度・店舗別売上量!$A$155:$A$175,0),MATCH(アピタ飯田店酒税計算用!C$2,年度・店舗別売上量!$155:$155,0)),0)</f>
        <v>0</v>
      </c>
      <c r="D16">
        <f>IFERROR(INDEX(年度・店舗別売上量!$155:$175,MATCH(アピタ飯田店酒税計算用!$A16,年度・店舗別売上量!$A$155:$A$175,0),MATCH(アピタ飯田店酒税計算用!D$2,年度・店舗別売上量!$155:$155,0)),0)</f>
        <v>0</v>
      </c>
      <c r="E16">
        <f>IFERROR(INDEX(年度・店舗別売上量!$155:$175,MATCH(アピタ飯田店酒税計算用!$A16,年度・店舗別売上量!$A$155:$A$175,0),MATCH(アピタ飯田店酒税計算用!E$2,年度・店舗別売上量!$155:$155,0)),0)</f>
        <v>0</v>
      </c>
      <c r="F16">
        <f>IFERROR(INDEX(年度・店舗別売上量!$155:$175,MATCH(アピタ飯田店酒税計算用!$A16,年度・店舗別売上量!$A$155:$A$175,0),MATCH(アピタ飯田店酒税計算用!F$2,年度・店舗別売上量!$155:$155,0)),0)</f>
        <v>0</v>
      </c>
      <c r="G16">
        <f>IFERROR(INDEX(年度・店舗別売上量!$155:$175,MATCH(アピタ飯田店酒税計算用!$A16,年度・店舗別売上量!$A$155:$A$175,0),MATCH(アピタ飯田店酒税計算用!G$2,年度・店舗別売上量!$155:$155,0)),0)</f>
        <v>0</v>
      </c>
      <c r="H16">
        <f>IFERROR(INDEX(年度・店舗別売上量!$155:$175,MATCH(アピタ飯田店酒税計算用!$A16,年度・店舗別売上量!$A$155:$A$175,0),MATCH(アピタ飯田店酒税計算用!H$2,年度・店舗別売上量!$155:$155,0)),0)</f>
        <v>0</v>
      </c>
      <c r="I16">
        <f>IFERROR(INDEX(年度・店舗別売上量!$155:$175,MATCH(アピタ飯田店酒税計算用!$A16,年度・店舗別売上量!$A$155:$A$175,0),MATCH(アピタ飯田店酒税計算用!I$2,年度・店舗別売上量!$155:$155,0)),0)</f>
        <v>0</v>
      </c>
      <c r="J16">
        <f>IFERROR(INDEX(年度・店舗別売上量!$155:$175,MATCH(アピタ飯田店酒税計算用!$A16,年度・店舗別売上量!$A$155:$A$175,0),MATCH(アピタ飯田店酒税計算用!J$2,年度・店舗別売上量!$155:$155,0)),0)</f>
        <v>0</v>
      </c>
      <c r="K16">
        <f>IFERROR(INDEX(年度・店舗別売上量!$155:$175,MATCH(アピタ飯田店酒税計算用!$A16,年度・店舗別売上量!$A$155:$A$175,0),MATCH(アピタ飯田店酒税計算用!K$2,年度・店舗別売上量!$155:$155,0)),0)</f>
        <v>0</v>
      </c>
      <c r="L16">
        <f>IFERROR(INDEX(年度・店舗別売上量!$155:$175,MATCH(アピタ飯田店酒税計算用!$A16,年度・店舗別売上量!$A$155:$A$175,0),MATCH(アピタ飯田店酒税計算用!L$2,年度・店舗別売上量!$155:$155,0)),0)</f>
        <v>0</v>
      </c>
      <c r="M16">
        <f>IFERROR(INDEX(年度・店舗別売上量!$155:$175,MATCH(アピタ飯田店酒税計算用!$A16,年度・店舗別売上量!$A$155:$A$175,0),MATCH(アピタ飯田店酒税計算用!M$2,年度・店舗別売上量!$155:$155,0)),0)</f>
        <v>0</v>
      </c>
      <c r="N16">
        <f>IFERROR(INDEX(年度・店舗別売上量!$155:$175,MATCH(アピタ飯田店酒税計算用!$A16,年度・店舗別売上量!$A$155:$A$175,0),MATCH(アピタ飯田店酒税計算用!N$2,年度・店舗別売上量!$155:$155,0)),0)</f>
        <v>0</v>
      </c>
      <c r="O16">
        <f>IFERROR(INDEX(年度・店舗別売上量!$155:$175,MATCH(アピタ飯田店酒税計算用!$A16,年度・店舗別売上量!$A$155:$A$175,0),MATCH(アピタ飯田店酒税計算用!O$2,年度・店舗別売上量!$155:$155,0)),0)</f>
        <v>0</v>
      </c>
      <c r="P16">
        <f>IFERROR(INDEX(年度・店舗別売上量!$155:$175,MATCH(アピタ飯田店酒税計算用!$A16,年度・店舗別売上量!$A$155:$A$175,0),MATCH(アピタ飯田店酒税計算用!P$2,年度・店舗別売上量!$155:$155,0)),0)</f>
        <v>0</v>
      </c>
      <c r="Q16">
        <f>IFERROR(INDEX(年度・店舗別売上量!$155:$175,MATCH(アピタ飯田店酒税計算用!$A16,年度・店舗別売上量!$A$155:$A$175,0),MATCH(アピタ飯田店酒税計算用!Q$2,年度・店舗別売上量!$155:$155,0)),0)</f>
        <v>0</v>
      </c>
      <c r="R16">
        <f>IFERROR(INDEX(年度・店舗別売上量!$155:$175,MATCH(アピタ飯田店酒税計算用!$A16,年度・店舗別売上量!$A$155:$A$175,0),MATCH(アピタ飯田店酒税計算用!R$2,年度・店舗別売上量!$155:$155,0)),0)</f>
        <v>0</v>
      </c>
      <c r="S16">
        <f>IFERROR(INDEX(年度・店舗別売上量!$155:$175,MATCH(アピタ飯田店酒税計算用!$A16,年度・店舗別売上量!$A$155:$A$175,0),MATCH(アピタ飯田店酒税計算用!S$2,年度・店舗別売上量!$155:$155,0)),0)</f>
        <v>0</v>
      </c>
      <c r="T16">
        <f>IFERROR(INDEX(年度・店舗別売上量!$155:$175,MATCH(アピタ飯田店酒税計算用!$A16,年度・店舗別売上量!$A$155:$A$175,0),MATCH(アピタ飯田店酒税計算用!T$2,年度・店舗別売上量!$155:$155,0)),0)</f>
        <v>0</v>
      </c>
      <c r="U16">
        <f>IFERROR(INDEX(年度・店舗別売上量!$155:$175,MATCH(アピタ飯田店酒税計算用!$A16,年度・店舗別売上量!$A$155:$A$175,0),MATCH(アピタ飯田店酒税計算用!U$2,年度・店舗別売上量!$155:$155,0)),0)</f>
        <v>0</v>
      </c>
      <c r="V16">
        <f>IFERROR(INDEX(年度・店舗別売上量!$155:$175,MATCH(アピタ飯田店酒税計算用!$A16,年度・店舗別売上量!$A$155:$A$175,0),MATCH(アピタ飯田店酒税計算用!V$2,年度・店舗別売上量!$155:$155,0)),0)</f>
        <v>0</v>
      </c>
    </row>
    <row r="17" spans="1:22">
      <c r="A17" t="str">
        <f>管理!$C$16</f>
        <v>リキュール</v>
      </c>
      <c r="B17">
        <f>IFERROR(INDEX(年度・店舗別売上量!$155:$175,MATCH(アピタ飯田店酒税計算用!$A17,年度・店舗別売上量!$A$155:$A$175,0),MATCH(アピタ飯田店酒税計算用!B$2,年度・店舗別売上量!$155:$155,0)),0)</f>
        <v>0</v>
      </c>
      <c r="C17">
        <f>IFERROR(INDEX(年度・店舗別売上量!$155:$175,MATCH(アピタ飯田店酒税計算用!$A17,年度・店舗別売上量!$A$155:$A$175,0),MATCH(アピタ飯田店酒税計算用!C$2,年度・店舗別売上量!$155:$155,0)),0)</f>
        <v>0</v>
      </c>
      <c r="D17">
        <f>IFERROR(INDEX(年度・店舗別売上量!$155:$175,MATCH(アピタ飯田店酒税計算用!$A17,年度・店舗別売上量!$A$155:$A$175,0),MATCH(アピタ飯田店酒税計算用!D$2,年度・店舗別売上量!$155:$155,0)),0)</f>
        <v>0</v>
      </c>
      <c r="E17">
        <f>IFERROR(INDEX(年度・店舗別売上量!$155:$175,MATCH(アピタ飯田店酒税計算用!$A17,年度・店舗別売上量!$A$155:$A$175,0),MATCH(アピタ飯田店酒税計算用!E$2,年度・店舗別売上量!$155:$155,0)),0)</f>
        <v>0</v>
      </c>
      <c r="F17">
        <f>IFERROR(INDEX(年度・店舗別売上量!$155:$175,MATCH(アピタ飯田店酒税計算用!$A17,年度・店舗別売上量!$A$155:$A$175,0),MATCH(アピタ飯田店酒税計算用!F$2,年度・店舗別売上量!$155:$155,0)),0)</f>
        <v>0</v>
      </c>
      <c r="G17">
        <f>IFERROR(INDEX(年度・店舗別売上量!$155:$175,MATCH(アピタ飯田店酒税計算用!$A17,年度・店舗別売上量!$A$155:$A$175,0),MATCH(アピタ飯田店酒税計算用!G$2,年度・店舗別売上量!$155:$155,0)),0)</f>
        <v>0</v>
      </c>
      <c r="H17">
        <f>IFERROR(INDEX(年度・店舗別売上量!$155:$175,MATCH(アピタ飯田店酒税計算用!$A17,年度・店舗別売上量!$A$155:$A$175,0),MATCH(アピタ飯田店酒税計算用!H$2,年度・店舗別売上量!$155:$155,0)),0)</f>
        <v>0</v>
      </c>
      <c r="I17">
        <f>IFERROR(INDEX(年度・店舗別売上量!$155:$175,MATCH(アピタ飯田店酒税計算用!$A17,年度・店舗別売上量!$A$155:$A$175,0),MATCH(アピタ飯田店酒税計算用!I$2,年度・店舗別売上量!$155:$155,0)),0)</f>
        <v>0</v>
      </c>
      <c r="J17">
        <f>IFERROR(INDEX(年度・店舗別売上量!$155:$175,MATCH(アピタ飯田店酒税計算用!$A17,年度・店舗別売上量!$A$155:$A$175,0),MATCH(アピタ飯田店酒税計算用!J$2,年度・店舗別売上量!$155:$155,0)),0)</f>
        <v>0</v>
      </c>
      <c r="K17">
        <f>IFERROR(INDEX(年度・店舗別売上量!$155:$175,MATCH(アピタ飯田店酒税計算用!$A17,年度・店舗別売上量!$A$155:$A$175,0),MATCH(アピタ飯田店酒税計算用!K$2,年度・店舗別売上量!$155:$155,0)),0)</f>
        <v>0</v>
      </c>
      <c r="L17">
        <f>IFERROR(INDEX(年度・店舗別売上量!$155:$175,MATCH(アピタ飯田店酒税計算用!$A17,年度・店舗別売上量!$A$155:$A$175,0),MATCH(アピタ飯田店酒税計算用!L$2,年度・店舗別売上量!$155:$155,0)),0)</f>
        <v>0</v>
      </c>
      <c r="M17">
        <f>IFERROR(INDEX(年度・店舗別売上量!$155:$175,MATCH(アピタ飯田店酒税計算用!$A17,年度・店舗別売上量!$A$155:$A$175,0),MATCH(アピタ飯田店酒税計算用!M$2,年度・店舗別売上量!$155:$155,0)),0)</f>
        <v>0</v>
      </c>
      <c r="N17">
        <f>IFERROR(INDEX(年度・店舗別売上量!$155:$175,MATCH(アピタ飯田店酒税計算用!$A17,年度・店舗別売上量!$A$155:$A$175,0),MATCH(アピタ飯田店酒税計算用!N$2,年度・店舗別売上量!$155:$155,0)),0)</f>
        <v>0</v>
      </c>
      <c r="O17">
        <f>IFERROR(INDEX(年度・店舗別売上量!$155:$175,MATCH(アピタ飯田店酒税計算用!$A17,年度・店舗別売上量!$A$155:$A$175,0),MATCH(アピタ飯田店酒税計算用!O$2,年度・店舗別売上量!$155:$155,0)),0)</f>
        <v>0</v>
      </c>
      <c r="P17">
        <f>IFERROR(INDEX(年度・店舗別売上量!$155:$175,MATCH(アピタ飯田店酒税計算用!$A17,年度・店舗別売上量!$A$155:$A$175,0),MATCH(アピタ飯田店酒税計算用!P$2,年度・店舗別売上量!$155:$155,0)),0)</f>
        <v>0</v>
      </c>
      <c r="Q17">
        <f>IFERROR(INDEX(年度・店舗別売上量!$155:$175,MATCH(アピタ飯田店酒税計算用!$A17,年度・店舗別売上量!$A$155:$A$175,0),MATCH(アピタ飯田店酒税計算用!Q$2,年度・店舗別売上量!$155:$155,0)),0)</f>
        <v>0</v>
      </c>
      <c r="R17">
        <f>IFERROR(INDEX(年度・店舗別売上量!$155:$175,MATCH(アピタ飯田店酒税計算用!$A17,年度・店舗別売上量!$A$155:$A$175,0),MATCH(アピタ飯田店酒税計算用!R$2,年度・店舗別売上量!$155:$155,0)),0)</f>
        <v>0</v>
      </c>
      <c r="S17">
        <f>IFERROR(INDEX(年度・店舗別売上量!$155:$175,MATCH(アピタ飯田店酒税計算用!$A17,年度・店舗別売上量!$A$155:$A$175,0),MATCH(アピタ飯田店酒税計算用!S$2,年度・店舗別売上量!$155:$155,0)),0)</f>
        <v>0</v>
      </c>
      <c r="T17">
        <f>IFERROR(INDEX(年度・店舗別売上量!$155:$175,MATCH(アピタ飯田店酒税計算用!$A17,年度・店舗別売上量!$A$155:$A$175,0),MATCH(アピタ飯田店酒税計算用!T$2,年度・店舗別売上量!$155:$155,0)),0)</f>
        <v>0</v>
      </c>
      <c r="U17">
        <f>IFERROR(INDEX(年度・店舗別売上量!$155:$175,MATCH(アピタ飯田店酒税計算用!$A17,年度・店舗別売上量!$A$155:$A$175,0),MATCH(アピタ飯田店酒税計算用!U$2,年度・店舗別売上量!$155:$155,0)),0)</f>
        <v>0</v>
      </c>
      <c r="V17">
        <f>IFERROR(INDEX(年度・店舗別売上量!$155:$175,MATCH(アピタ飯田店酒税計算用!$A17,年度・店舗別売上量!$A$155:$A$175,0),MATCH(アピタ飯田店酒税計算用!V$2,年度・店舗別売上量!$155:$155,0)),0)</f>
        <v>0</v>
      </c>
    </row>
    <row r="18" spans="1:22">
      <c r="A18" t="str">
        <f>管理!$C$17</f>
        <v>雑酒</v>
      </c>
      <c r="B18">
        <f>IFERROR(INDEX(年度・店舗別売上量!$155:$175,MATCH(アピタ飯田店酒税計算用!$A18,年度・店舗別売上量!$A$155:$A$175,0),MATCH(アピタ飯田店酒税計算用!B$2,年度・店舗別売上量!$155:$155,0)),0)</f>
        <v>0</v>
      </c>
      <c r="C18">
        <f>IFERROR(INDEX(年度・店舗別売上量!$155:$175,MATCH(アピタ飯田店酒税計算用!$A18,年度・店舗別売上量!$A$155:$A$175,0),MATCH(アピタ飯田店酒税計算用!C$2,年度・店舗別売上量!$155:$155,0)),0)</f>
        <v>0</v>
      </c>
      <c r="D18">
        <f>IFERROR(INDEX(年度・店舗別売上量!$155:$175,MATCH(アピタ飯田店酒税計算用!$A18,年度・店舗別売上量!$A$155:$A$175,0),MATCH(アピタ飯田店酒税計算用!D$2,年度・店舗別売上量!$155:$155,0)),0)</f>
        <v>0</v>
      </c>
      <c r="E18">
        <f>IFERROR(INDEX(年度・店舗別売上量!$155:$175,MATCH(アピタ飯田店酒税計算用!$A18,年度・店舗別売上量!$A$155:$A$175,0),MATCH(アピタ飯田店酒税計算用!E$2,年度・店舗別売上量!$155:$155,0)),0)</f>
        <v>0</v>
      </c>
      <c r="F18">
        <f>IFERROR(INDEX(年度・店舗別売上量!$155:$175,MATCH(アピタ飯田店酒税計算用!$A18,年度・店舗別売上量!$A$155:$A$175,0),MATCH(アピタ飯田店酒税計算用!F$2,年度・店舗別売上量!$155:$155,0)),0)</f>
        <v>0</v>
      </c>
      <c r="G18">
        <f>IFERROR(INDEX(年度・店舗別売上量!$155:$175,MATCH(アピタ飯田店酒税計算用!$A18,年度・店舗別売上量!$A$155:$A$175,0),MATCH(アピタ飯田店酒税計算用!G$2,年度・店舗別売上量!$155:$155,0)),0)</f>
        <v>0</v>
      </c>
      <c r="H18">
        <f>IFERROR(INDEX(年度・店舗別売上量!$155:$175,MATCH(アピタ飯田店酒税計算用!$A18,年度・店舗別売上量!$A$155:$A$175,0),MATCH(アピタ飯田店酒税計算用!H$2,年度・店舗別売上量!$155:$155,0)),0)</f>
        <v>0</v>
      </c>
      <c r="I18">
        <f>IFERROR(INDEX(年度・店舗別売上量!$155:$175,MATCH(アピタ飯田店酒税計算用!$A18,年度・店舗別売上量!$A$155:$A$175,0),MATCH(アピタ飯田店酒税計算用!I$2,年度・店舗別売上量!$155:$155,0)),0)</f>
        <v>0</v>
      </c>
      <c r="J18">
        <f>IFERROR(INDEX(年度・店舗別売上量!$155:$175,MATCH(アピタ飯田店酒税計算用!$A18,年度・店舗別売上量!$A$155:$A$175,0),MATCH(アピタ飯田店酒税計算用!J$2,年度・店舗別売上量!$155:$155,0)),0)</f>
        <v>0</v>
      </c>
      <c r="K18">
        <f>IFERROR(INDEX(年度・店舗別売上量!$155:$175,MATCH(アピタ飯田店酒税計算用!$A18,年度・店舗別売上量!$A$155:$A$175,0),MATCH(アピタ飯田店酒税計算用!K$2,年度・店舗別売上量!$155:$155,0)),0)</f>
        <v>0</v>
      </c>
      <c r="L18">
        <f>IFERROR(INDEX(年度・店舗別売上量!$155:$175,MATCH(アピタ飯田店酒税計算用!$A18,年度・店舗別売上量!$A$155:$A$175,0),MATCH(アピタ飯田店酒税計算用!L$2,年度・店舗別売上量!$155:$155,0)),0)</f>
        <v>0</v>
      </c>
      <c r="M18">
        <f>IFERROR(INDEX(年度・店舗別売上量!$155:$175,MATCH(アピタ飯田店酒税計算用!$A18,年度・店舗別売上量!$A$155:$A$175,0),MATCH(アピタ飯田店酒税計算用!M$2,年度・店舗別売上量!$155:$155,0)),0)</f>
        <v>0</v>
      </c>
      <c r="N18">
        <f>IFERROR(INDEX(年度・店舗別売上量!$155:$175,MATCH(アピタ飯田店酒税計算用!$A18,年度・店舗別売上量!$A$155:$A$175,0),MATCH(アピタ飯田店酒税計算用!N$2,年度・店舗別売上量!$155:$155,0)),0)</f>
        <v>0</v>
      </c>
      <c r="O18">
        <f>IFERROR(INDEX(年度・店舗別売上量!$155:$175,MATCH(アピタ飯田店酒税計算用!$A18,年度・店舗別売上量!$A$155:$A$175,0),MATCH(アピタ飯田店酒税計算用!O$2,年度・店舗別売上量!$155:$155,0)),0)</f>
        <v>0</v>
      </c>
      <c r="P18">
        <f>IFERROR(INDEX(年度・店舗別売上量!$155:$175,MATCH(アピタ飯田店酒税計算用!$A18,年度・店舗別売上量!$A$155:$A$175,0),MATCH(アピタ飯田店酒税計算用!P$2,年度・店舗別売上量!$155:$155,0)),0)</f>
        <v>0</v>
      </c>
      <c r="Q18">
        <f>IFERROR(INDEX(年度・店舗別売上量!$155:$175,MATCH(アピタ飯田店酒税計算用!$A18,年度・店舗別売上量!$A$155:$A$175,0),MATCH(アピタ飯田店酒税計算用!Q$2,年度・店舗別売上量!$155:$155,0)),0)</f>
        <v>0</v>
      </c>
      <c r="R18">
        <f>IFERROR(INDEX(年度・店舗別売上量!$155:$175,MATCH(アピタ飯田店酒税計算用!$A18,年度・店舗別売上量!$A$155:$A$175,0),MATCH(アピタ飯田店酒税計算用!R$2,年度・店舗別売上量!$155:$155,0)),0)</f>
        <v>0</v>
      </c>
      <c r="S18">
        <f>IFERROR(INDEX(年度・店舗別売上量!$155:$175,MATCH(アピタ飯田店酒税計算用!$A18,年度・店舗別売上量!$A$155:$A$175,0),MATCH(アピタ飯田店酒税計算用!S$2,年度・店舗別売上量!$155:$155,0)),0)</f>
        <v>0</v>
      </c>
      <c r="T18">
        <f>IFERROR(INDEX(年度・店舗別売上量!$155:$175,MATCH(アピタ飯田店酒税計算用!$A18,年度・店舗別売上量!$A$155:$A$175,0),MATCH(アピタ飯田店酒税計算用!T$2,年度・店舗別売上量!$155:$155,0)),0)</f>
        <v>0</v>
      </c>
      <c r="U18">
        <f>IFERROR(INDEX(年度・店舗別売上量!$155:$175,MATCH(アピタ飯田店酒税計算用!$A18,年度・店舗別売上量!$A$155:$A$175,0),MATCH(アピタ飯田店酒税計算用!U$2,年度・店舗別売上量!$155:$155,0)),0)</f>
        <v>0</v>
      </c>
      <c r="V18">
        <f>IFERROR(INDEX(年度・店舗別売上量!$155:$175,MATCH(アピタ飯田店酒税計算用!$A18,年度・店舗別売上量!$A$155:$A$175,0),MATCH(アピタ飯田店酒税計算用!V$2,年度・店舗別売上量!$155:$155,0)),0)</f>
        <v>0</v>
      </c>
    </row>
    <row r="19" spans="1:22">
      <c r="A19" t="str">
        <f>管理!$C$18</f>
        <v>粉末酒</v>
      </c>
      <c r="B19">
        <f>IFERROR(INDEX(年度・店舗別売上量!$155:$175,MATCH(アピタ飯田店酒税計算用!$A19,年度・店舗別売上量!$A$155:$A$175,0),MATCH(アピタ飯田店酒税計算用!B$2,年度・店舗別売上量!$155:$155,0)),0)</f>
        <v>0</v>
      </c>
      <c r="C19">
        <f>IFERROR(INDEX(年度・店舗別売上量!$155:$175,MATCH(アピタ飯田店酒税計算用!$A19,年度・店舗別売上量!$A$155:$A$175,0),MATCH(アピタ飯田店酒税計算用!C$2,年度・店舗別売上量!$155:$155,0)),0)</f>
        <v>0</v>
      </c>
      <c r="D19">
        <f>IFERROR(INDEX(年度・店舗別売上量!$155:$175,MATCH(アピタ飯田店酒税計算用!$A19,年度・店舗別売上量!$A$155:$A$175,0),MATCH(アピタ飯田店酒税計算用!D$2,年度・店舗別売上量!$155:$155,0)),0)</f>
        <v>0</v>
      </c>
      <c r="E19">
        <f>IFERROR(INDEX(年度・店舗別売上量!$155:$175,MATCH(アピタ飯田店酒税計算用!$A19,年度・店舗別売上量!$A$155:$A$175,0),MATCH(アピタ飯田店酒税計算用!E$2,年度・店舗別売上量!$155:$155,0)),0)</f>
        <v>0</v>
      </c>
      <c r="F19">
        <f>IFERROR(INDEX(年度・店舗別売上量!$155:$175,MATCH(アピタ飯田店酒税計算用!$A19,年度・店舗別売上量!$A$155:$A$175,0),MATCH(アピタ飯田店酒税計算用!F$2,年度・店舗別売上量!$155:$155,0)),0)</f>
        <v>0</v>
      </c>
      <c r="G19">
        <f>IFERROR(INDEX(年度・店舗別売上量!$155:$175,MATCH(アピタ飯田店酒税計算用!$A19,年度・店舗別売上量!$A$155:$A$175,0),MATCH(アピタ飯田店酒税計算用!G$2,年度・店舗別売上量!$155:$155,0)),0)</f>
        <v>0</v>
      </c>
      <c r="H19">
        <f>IFERROR(INDEX(年度・店舗別売上量!$155:$175,MATCH(アピタ飯田店酒税計算用!$A19,年度・店舗別売上量!$A$155:$A$175,0),MATCH(アピタ飯田店酒税計算用!H$2,年度・店舗別売上量!$155:$155,0)),0)</f>
        <v>0</v>
      </c>
      <c r="I19">
        <f>IFERROR(INDEX(年度・店舗別売上量!$155:$175,MATCH(アピタ飯田店酒税計算用!$A19,年度・店舗別売上量!$A$155:$A$175,0),MATCH(アピタ飯田店酒税計算用!I$2,年度・店舗別売上量!$155:$155,0)),0)</f>
        <v>0</v>
      </c>
      <c r="J19">
        <f>IFERROR(INDEX(年度・店舗別売上量!$155:$175,MATCH(アピタ飯田店酒税計算用!$A19,年度・店舗別売上量!$A$155:$A$175,0),MATCH(アピタ飯田店酒税計算用!J$2,年度・店舗別売上量!$155:$155,0)),0)</f>
        <v>0</v>
      </c>
      <c r="K19">
        <f>IFERROR(INDEX(年度・店舗別売上量!$155:$175,MATCH(アピタ飯田店酒税計算用!$A19,年度・店舗別売上量!$A$155:$A$175,0),MATCH(アピタ飯田店酒税計算用!K$2,年度・店舗別売上量!$155:$155,0)),0)</f>
        <v>0</v>
      </c>
      <c r="L19">
        <f>IFERROR(INDEX(年度・店舗別売上量!$155:$175,MATCH(アピタ飯田店酒税計算用!$A19,年度・店舗別売上量!$A$155:$A$175,0),MATCH(アピタ飯田店酒税計算用!L$2,年度・店舗別売上量!$155:$155,0)),0)</f>
        <v>0</v>
      </c>
      <c r="M19">
        <f>IFERROR(INDEX(年度・店舗別売上量!$155:$175,MATCH(アピタ飯田店酒税計算用!$A19,年度・店舗別売上量!$A$155:$A$175,0),MATCH(アピタ飯田店酒税計算用!M$2,年度・店舗別売上量!$155:$155,0)),0)</f>
        <v>0</v>
      </c>
      <c r="N19">
        <f>IFERROR(INDEX(年度・店舗別売上量!$155:$175,MATCH(アピタ飯田店酒税計算用!$A19,年度・店舗別売上量!$A$155:$A$175,0),MATCH(アピタ飯田店酒税計算用!N$2,年度・店舗別売上量!$155:$155,0)),0)</f>
        <v>0</v>
      </c>
      <c r="O19">
        <f>IFERROR(INDEX(年度・店舗別売上量!$155:$175,MATCH(アピタ飯田店酒税計算用!$A19,年度・店舗別売上量!$A$155:$A$175,0),MATCH(アピタ飯田店酒税計算用!O$2,年度・店舗別売上量!$155:$155,0)),0)</f>
        <v>0</v>
      </c>
      <c r="P19">
        <f>IFERROR(INDEX(年度・店舗別売上量!$155:$175,MATCH(アピタ飯田店酒税計算用!$A19,年度・店舗別売上量!$A$155:$A$175,0),MATCH(アピタ飯田店酒税計算用!P$2,年度・店舗別売上量!$155:$155,0)),0)</f>
        <v>0</v>
      </c>
      <c r="Q19">
        <f>IFERROR(INDEX(年度・店舗別売上量!$155:$175,MATCH(アピタ飯田店酒税計算用!$A19,年度・店舗別売上量!$A$155:$A$175,0),MATCH(アピタ飯田店酒税計算用!Q$2,年度・店舗別売上量!$155:$155,0)),0)</f>
        <v>0</v>
      </c>
      <c r="R19">
        <f>IFERROR(INDEX(年度・店舗別売上量!$155:$175,MATCH(アピタ飯田店酒税計算用!$A19,年度・店舗別売上量!$A$155:$A$175,0),MATCH(アピタ飯田店酒税計算用!R$2,年度・店舗別売上量!$155:$155,0)),0)</f>
        <v>0</v>
      </c>
      <c r="S19">
        <f>IFERROR(INDEX(年度・店舗別売上量!$155:$175,MATCH(アピタ飯田店酒税計算用!$A19,年度・店舗別売上量!$A$155:$A$175,0),MATCH(アピタ飯田店酒税計算用!S$2,年度・店舗別売上量!$155:$155,0)),0)</f>
        <v>0</v>
      </c>
      <c r="T19">
        <f>IFERROR(INDEX(年度・店舗別売上量!$155:$175,MATCH(アピタ飯田店酒税計算用!$A19,年度・店舗別売上量!$A$155:$A$175,0),MATCH(アピタ飯田店酒税計算用!T$2,年度・店舗別売上量!$155:$155,0)),0)</f>
        <v>0</v>
      </c>
      <c r="U19">
        <f>IFERROR(INDEX(年度・店舗別売上量!$155:$175,MATCH(アピタ飯田店酒税計算用!$A19,年度・店舗別売上量!$A$155:$A$175,0),MATCH(アピタ飯田店酒税計算用!U$2,年度・店舗別売上量!$155:$155,0)),0)</f>
        <v>0</v>
      </c>
      <c r="V19">
        <f>IFERROR(INDEX(年度・店舗別売上量!$155:$175,MATCH(アピタ飯田店酒税計算用!$A19,年度・店舗別売上量!$A$155:$A$175,0),MATCH(アピタ飯田店酒税計算用!V$2,年度・店舗別売上量!$155:$155,0)),0)</f>
        <v>0</v>
      </c>
    </row>
    <row r="25" spans="1:22">
      <c r="A25" t="s">
        <v>286</v>
      </c>
    </row>
    <row r="26" spans="1:22">
      <c r="B26">
        <v>2020</v>
      </c>
      <c r="C26">
        <v>2021</v>
      </c>
      <c r="D26">
        <v>2022</v>
      </c>
      <c r="E26">
        <v>2023</v>
      </c>
      <c r="F26">
        <v>2024</v>
      </c>
      <c r="G26">
        <v>2025</v>
      </c>
      <c r="H26">
        <v>2026</v>
      </c>
      <c r="I26">
        <v>2027</v>
      </c>
      <c r="J26">
        <v>2028</v>
      </c>
      <c r="K26">
        <v>2029</v>
      </c>
      <c r="L26">
        <v>2030</v>
      </c>
      <c r="M26">
        <v>2031</v>
      </c>
      <c r="N26">
        <v>2032</v>
      </c>
      <c r="O26">
        <v>2033</v>
      </c>
      <c r="P26">
        <v>2034</v>
      </c>
      <c r="Q26">
        <v>2035</v>
      </c>
      <c r="R26">
        <v>2036</v>
      </c>
      <c r="S26">
        <v>2037</v>
      </c>
      <c r="T26">
        <v>2038</v>
      </c>
      <c r="U26">
        <v>2039</v>
      </c>
      <c r="V26">
        <v>2040</v>
      </c>
    </row>
    <row r="27" spans="1:22">
      <c r="A27" t="str">
        <f>管理!$C$2</f>
        <v>清酒</v>
      </c>
      <c r="B27">
        <f>ROUND(B3,0)</f>
        <v>0</v>
      </c>
      <c r="C27">
        <f t="shared" ref="C27:V40" si="0">ROUND(C3,0)</f>
        <v>0</v>
      </c>
      <c r="D27">
        <f t="shared" si="0"/>
        <v>0</v>
      </c>
      <c r="E27">
        <f t="shared" si="0"/>
        <v>0</v>
      </c>
      <c r="F27">
        <f t="shared" si="0"/>
        <v>0</v>
      </c>
      <c r="G27">
        <f t="shared" si="0"/>
        <v>0</v>
      </c>
      <c r="H27">
        <f t="shared" si="0"/>
        <v>0</v>
      </c>
      <c r="I27">
        <f t="shared" si="0"/>
        <v>0</v>
      </c>
      <c r="J27">
        <f t="shared" si="0"/>
        <v>0</v>
      </c>
      <c r="K27">
        <f t="shared" si="0"/>
        <v>0</v>
      </c>
      <c r="L27">
        <f t="shared" si="0"/>
        <v>0</v>
      </c>
      <c r="M27">
        <f t="shared" si="0"/>
        <v>0</v>
      </c>
      <c r="N27">
        <f t="shared" si="0"/>
        <v>0</v>
      </c>
      <c r="O27">
        <f t="shared" si="0"/>
        <v>0</v>
      </c>
      <c r="P27">
        <f t="shared" si="0"/>
        <v>0</v>
      </c>
      <c r="Q27">
        <f t="shared" si="0"/>
        <v>0</v>
      </c>
      <c r="R27">
        <f t="shared" si="0"/>
        <v>0</v>
      </c>
      <c r="S27">
        <f t="shared" si="0"/>
        <v>0</v>
      </c>
      <c r="T27">
        <f t="shared" si="0"/>
        <v>0</v>
      </c>
      <c r="U27">
        <f t="shared" si="0"/>
        <v>0</v>
      </c>
      <c r="V27">
        <f t="shared" si="0"/>
        <v>0</v>
      </c>
    </row>
    <row r="28" spans="1:22">
      <c r="A28" t="str">
        <f>管理!$C$3</f>
        <v>合成清酒</v>
      </c>
      <c r="B28">
        <f t="shared" ref="B28:Q43" si="1">ROUND(B4,0)</f>
        <v>0</v>
      </c>
      <c r="C28">
        <f t="shared" si="1"/>
        <v>0</v>
      </c>
      <c r="D28">
        <f t="shared" si="1"/>
        <v>0</v>
      </c>
      <c r="E28">
        <f t="shared" si="1"/>
        <v>0</v>
      </c>
      <c r="F28">
        <f t="shared" si="1"/>
        <v>0</v>
      </c>
      <c r="G28">
        <f t="shared" si="1"/>
        <v>0</v>
      </c>
      <c r="H28">
        <f t="shared" si="1"/>
        <v>0</v>
      </c>
      <c r="I28">
        <f t="shared" si="1"/>
        <v>0</v>
      </c>
      <c r="J28">
        <f t="shared" si="1"/>
        <v>0</v>
      </c>
      <c r="K28">
        <f t="shared" si="1"/>
        <v>0</v>
      </c>
      <c r="L28">
        <f t="shared" si="1"/>
        <v>0</v>
      </c>
      <c r="M28">
        <f t="shared" si="1"/>
        <v>0</v>
      </c>
      <c r="N28">
        <f t="shared" si="1"/>
        <v>0</v>
      </c>
      <c r="O28">
        <f t="shared" si="1"/>
        <v>0</v>
      </c>
      <c r="P28">
        <f t="shared" si="1"/>
        <v>0</v>
      </c>
      <c r="Q28">
        <f t="shared" si="1"/>
        <v>0</v>
      </c>
      <c r="R28">
        <f t="shared" si="0"/>
        <v>0</v>
      </c>
      <c r="S28">
        <f t="shared" si="0"/>
        <v>0</v>
      </c>
      <c r="T28">
        <f t="shared" si="0"/>
        <v>0</v>
      </c>
      <c r="U28">
        <f t="shared" si="0"/>
        <v>0</v>
      </c>
      <c r="V28">
        <f t="shared" si="0"/>
        <v>0</v>
      </c>
    </row>
    <row r="29" spans="1:22">
      <c r="A29" t="str">
        <f>管理!$C$4</f>
        <v>連続式蒸留焼酎</v>
      </c>
      <c r="B29">
        <f t="shared" si="1"/>
        <v>0</v>
      </c>
      <c r="C29">
        <f t="shared" si="0"/>
        <v>0</v>
      </c>
      <c r="D29">
        <f t="shared" si="0"/>
        <v>0</v>
      </c>
      <c r="E29">
        <f t="shared" si="0"/>
        <v>0</v>
      </c>
      <c r="F29">
        <f t="shared" si="0"/>
        <v>0</v>
      </c>
      <c r="G29">
        <f t="shared" si="0"/>
        <v>0</v>
      </c>
      <c r="H29">
        <f t="shared" si="0"/>
        <v>0</v>
      </c>
      <c r="I29">
        <f t="shared" si="0"/>
        <v>0</v>
      </c>
      <c r="J29">
        <f t="shared" si="0"/>
        <v>0</v>
      </c>
      <c r="K29">
        <f t="shared" si="0"/>
        <v>0</v>
      </c>
      <c r="L29">
        <f t="shared" si="0"/>
        <v>0</v>
      </c>
      <c r="M29">
        <f t="shared" si="0"/>
        <v>0</v>
      </c>
      <c r="N29">
        <f t="shared" si="0"/>
        <v>0</v>
      </c>
      <c r="O29">
        <f t="shared" si="0"/>
        <v>0</v>
      </c>
      <c r="P29">
        <f t="shared" si="0"/>
        <v>0</v>
      </c>
      <c r="Q29">
        <f t="shared" si="0"/>
        <v>0</v>
      </c>
      <c r="R29">
        <f t="shared" si="0"/>
        <v>0</v>
      </c>
      <c r="S29">
        <f t="shared" si="0"/>
        <v>0</v>
      </c>
      <c r="T29">
        <f t="shared" si="0"/>
        <v>0</v>
      </c>
      <c r="U29">
        <f t="shared" si="0"/>
        <v>0</v>
      </c>
      <c r="V29">
        <f t="shared" si="0"/>
        <v>0</v>
      </c>
    </row>
    <row r="30" spans="1:22">
      <c r="A30" t="str">
        <f>管理!$C$5</f>
        <v>単式蒸留焼酎</v>
      </c>
      <c r="B30">
        <f t="shared" si="1"/>
        <v>0</v>
      </c>
      <c r="C30">
        <f t="shared" si="0"/>
        <v>0</v>
      </c>
      <c r="D30">
        <f t="shared" si="0"/>
        <v>0</v>
      </c>
      <c r="E30">
        <f t="shared" si="0"/>
        <v>0</v>
      </c>
      <c r="F30">
        <f t="shared" si="0"/>
        <v>0</v>
      </c>
      <c r="G30">
        <f t="shared" si="0"/>
        <v>0</v>
      </c>
      <c r="H30">
        <f t="shared" si="0"/>
        <v>0</v>
      </c>
      <c r="I30">
        <f t="shared" si="0"/>
        <v>0</v>
      </c>
      <c r="J30">
        <f t="shared" si="0"/>
        <v>0</v>
      </c>
      <c r="K30">
        <f t="shared" si="0"/>
        <v>0</v>
      </c>
      <c r="L30">
        <f t="shared" si="0"/>
        <v>0</v>
      </c>
      <c r="M30">
        <f t="shared" si="0"/>
        <v>0</v>
      </c>
      <c r="N30">
        <f t="shared" si="0"/>
        <v>0</v>
      </c>
      <c r="O30">
        <f t="shared" si="0"/>
        <v>0</v>
      </c>
      <c r="P30">
        <f t="shared" si="0"/>
        <v>0</v>
      </c>
      <c r="Q30">
        <f t="shared" si="0"/>
        <v>0</v>
      </c>
      <c r="R30">
        <f t="shared" si="0"/>
        <v>0</v>
      </c>
      <c r="S30">
        <f t="shared" si="0"/>
        <v>0</v>
      </c>
      <c r="T30">
        <f t="shared" si="0"/>
        <v>0</v>
      </c>
      <c r="U30">
        <f t="shared" si="0"/>
        <v>0</v>
      </c>
      <c r="V30">
        <f t="shared" si="0"/>
        <v>0</v>
      </c>
    </row>
    <row r="31" spans="1:22">
      <c r="A31" t="str">
        <f>管理!$C$6</f>
        <v>みりん</v>
      </c>
      <c r="B31">
        <f t="shared" si="1"/>
        <v>0</v>
      </c>
      <c r="C31">
        <f t="shared" si="0"/>
        <v>0</v>
      </c>
      <c r="D31">
        <f t="shared" si="0"/>
        <v>0</v>
      </c>
      <c r="E31">
        <f t="shared" si="0"/>
        <v>0</v>
      </c>
      <c r="F31">
        <f t="shared" si="0"/>
        <v>0</v>
      </c>
      <c r="G31">
        <f t="shared" si="0"/>
        <v>0</v>
      </c>
      <c r="H31">
        <f t="shared" si="0"/>
        <v>0</v>
      </c>
      <c r="I31">
        <f t="shared" si="0"/>
        <v>0</v>
      </c>
      <c r="J31">
        <f t="shared" si="0"/>
        <v>0</v>
      </c>
      <c r="K31">
        <f t="shared" si="0"/>
        <v>0</v>
      </c>
      <c r="L31">
        <f t="shared" si="0"/>
        <v>0</v>
      </c>
      <c r="M31">
        <f t="shared" si="0"/>
        <v>0</v>
      </c>
      <c r="N31">
        <f t="shared" si="0"/>
        <v>0</v>
      </c>
      <c r="O31">
        <f t="shared" si="0"/>
        <v>0</v>
      </c>
      <c r="P31">
        <f t="shared" si="0"/>
        <v>0</v>
      </c>
      <c r="Q31">
        <f t="shared" si="0"/>
        <v>0</v>
      </c>
      <c r="R31">
        <f t="shared" si="0"/>
        <v>0</v>
      </c>
      <c r="S31">
        <f t="shared" si="0"/>
        <v>0</v>
      </c>
      <c r="T31">
        <f t="shared" si="0"/>
        <v>0</v>
      </c>
      <c r="U31">
        <f t="shared" si="0"/>
        <v>0</v>
      </c>
      <c r="V31">
        <f t="shared" si="0"/>
        <v>0</v>
      </c>
    </row>
    <row r="32" spans="1:22">
      <c r="A32" t="str">
        <f>管理!$C$7</f>
        <v>ビール</v>
      </c>
      <c r="B32">
        <f t="shared" si="1"/>
        <v>0</v>
      </c>
      <c r="C32">
        <f t="shared" si="0"/>
        <v>0</v>
      </c>
      <c r="D32">
        <f t="shared" si="0"/>
        <v>0</v>
      </c>
      <c r="E32">
        <f t="shared" si="0"/>
        <v>0</v>
      </c>
      <c r="F32">
        <f t="shared" si="0"/>
        <v>0</v>
      </c>
      <c r="G32">
        <f t="shared" si="0"/>
        <v>0</v>
      </c>
      <c r="H32">
        <f t="shared" si="0"/>
        <v>0</v>
      </c>
      <c r="I32">
        <f t="shared" si="0"/>
        <v>0</v>
      </c>
      <c r="J32">
        <f t="shared" si="0"/>
        <v>0</v>
      </c>
      <c r="K32">
        <f t="shared" si="0"/>
        <v>0</v>
      </c>
      <c r="L32">
        <f t="shared" si="0"/>
        <v>0</v>
      </c>
      <c r="M32">
        <f t="shared" si="0"/>
        <v>0</v>
      </c>
      <c r="N32">
        <f t="shared" si="0"/>
        <v>0</v>
      </c>
      <c r="O32">
        <f t="shared" si="0"/>
        <v>0</v>
      </c>
      <c r="P32">
        <f t="shared" si="0"/>
        <v>0</v>
      </c>
      <c r="Q32">
        <f t="shared" si="0"/>
        <v>0</v>
      </c>
      <c r="R32">
        <f t="shared" si="0"/>
        <v>0</v>
      </c>
      <c r="S32">
        <f t="shared" si="0"/>
        <v>0</v>
      </c>
      <c r="T32">
        <f t="shared" si="0"/>
        <v>0</v>
      </c>
      <c r="U32">
        <f t="shared" si="0"/>
        <v>0</v>
      </c>
      <c r="V32">
        <f t="shared" si="0"/>
        <v>0</v>
      </c>
    </row>
    <row r="33" spans="1:22">
      <c r="A33" t="str">
        <f>管理!$C$8</f>
        <v>果実酒</v>
      </c>
      <c r="B33">
        <f t="shared" si="1"/>
        <v>0</v>
      </c>
      <c r="C33">
        <f t="shared" si="0"/>
        <v>0</v>
      </c>
      <c r="D33">
        <f t="shared" si="0"/>
        <v>0</v>
      </c>
      <c r="E33">
        <f t="shared" si="0"/>
        <v>0</v>
      </c>
      <c r="F33">
        <f t="shared" si="0"/>
        <v>0</v>
      </c>
      <c r="G33">
        <f t="shared" si="0"/>
        <v>0</v>
      </c>
      <c r="H33">
        <f t="shared" si="0"/>
        <v>0</v>
      </c>
      <c r="I33">
        <f t="shared" si="0"/>
        <v>0</v>
      </c>
      <c r="J33">
        <f t="shared" si="0"/>
        <v>0</v>
      </c>
      <c r="K33">
        <f t="shared" si="0"/>
        <v>0</v>
      </c>
      <c r="L33">
        <f t="shared" si="0"/>
        <v>0</v>
      </c>
      <c r="M33">
        <f t="shared" si="0"/>
        <v>0</v>
      </c>
      <c r="N33">
        <f t="shared" si="0"/>
        <v>0</v>
      </c>
      <c r="O33">
        <f t="shared" si="0"/>
        <v>0</v>
      </c>
      <c r="P33">
        <f t="shared" si="0"/>
        <v>0</v>
      </c>
      <c r="Q33">
        <f t="shared" si="0"/>
        <v>0</v>
      </c>
      <c r="R33">
        <f t="shared" si="0"/>
        <v>0</v>
      </c>
      <c r="S33">
        <f t="shared" si="0"/>
        <v>0</v>
      </c>
      <c r="T33">
        <f t="shared" si="0"/>
        <v>0</v>
      </c>
      <c r="U33">
        <f t="shared" si="0"/>
        <v>0</v>
      </c>
      <c r="V33">
        <f t="shared" si="0"/>
        <v>0</v>
      </c>
    </row>
    <row r="34" spans="1:22">
      <c r="A34" t="str">
        <f>管理!$C$9</f>
        <v>甘味果実酒</v>
      </c>
      <c r="B34">
        <f t="shared" si="1"/>
        <v>0</v>
      </c>
      <c r="C34">
        <f t="shared" si="0"/>
        <v>0</v>
      </c>
      <c r="D34">
        <f t="shared" si="0"/>
        <v>0</v>
      </c>
      <c r="E34">
        <f t="shared" si="0"/>
        <v>0</v>
      </c>
      <c r="F34">
        <f t="shared" si="0"/>
        <v>0</v>
      </c>
      <c r="G34">
        <f t="shared" si="0"/>
        <v>0</v>
      </c>
      <c r="H34">
        <f t="shared" si="0"/>
        <v>0</v>
      </c>
      <c r="I34">
        <f t="shared" si="0"/>
        <v>0</v>
      </c>
      <c r="J34">
        <f t="shared" si="0"/>
        <v>0</v>
      </c>
      <c r="K34">
        <f t="shared" si="0"/>
        <v>0</v>
      </c>
      <c r="L34">
        <f t="shared" si="0"/>
        <v>0</v>
      </c>
      <c r="M34">
        <f t="shared" si="0"/>
        <v>0</v>
      </c>
      <c r="N34">
        <f t="shared" si="0"/>
        <v>0</v>
      </c>
      <c r="O34">
        <f t="shared" si="0"/>
        <v>0</v>
      </c>
      <c r="P34">
        <f t="shared" si="0"/>
        <v>0</v>
      </c>
      <c r="Q34">
        <f t="shared" si="0"/>
        <v>0</v>
      </c>
      <c r="R34">
        <f t="shared" si="0"/>
        <v>0</v>
      </c>
      <c r="S34">
        <f t="shared" si="0"/>
        <v>0</v>
      </c>
      <c r="T34">
        <f t="shared" si="0"/>
        <v>0</v>
      </c>
      <c r="U34">
        <f t="shared" si="0"/>
        <v>0</v>
      </c>
      <c r="V34">
        <f t="shared" si="0"/>
        <v>0</v>
      </c>
    </row>
    <row r="35" spans="1:22">
      <c r="A35" t="str">
        <f>管理!$C$10</f>
        <v>ウイスキー</v>
      </c>
      <c r="B35">
        <f t="shared" si="1"/>
        <v>0</v>
      </c>
      <c r="C35">
        <f t="shared" si="0"/>
        <v>0</v>
      </c>
      <c r="D35">
        <f t="shared" si="0"/>
        <v>0</v>
      </c>
      <c r="E35">
        <f t="shared" si="0"/>
        <v>0</v>
      </c>
      <c r="F35">
        <f t="shared" si="0"/>
        <v>0</v>
      </c>
      <c r="G35">
        <f t="shared" si="0"/>
        <v>0</v>
      </c>
      <c r="H35">
        <f t="shared" si="0"/>
        <v>0</v>
      </c>
      <c r="I35">
        <f t="shared" si="0"/>
        <v>0</v>
      </c>
      <c r="J35">
        <f t="shared" si="0"/>
        <v>0</v>
      </c>
      <c r="K35">
        <f t="shared" si="0"/>
        <v>0</v>
      </c>
      <c r="L35">
        <f t="shared" si="0"/>
        <v>0</v>
      </c>
      <c r="M35">
        <f t="shared" si="0"/>
        <v>0</v>
      </c>
      <c r="N35">
        <f t="shared" si="0"/>
        <v>0</v>
      </c>
      <c r="O35">
        <f t="shared" si="0"/>
        <v>0</v>
      </c>
      <c r="P35">
        <f t="shared" si="0"/>
        <v>0</v>
      </c>
      <c r="Q35">
        <f t="shared" si="0"/>
        <v>0</v>
      </c>
      <c r="R35">
        <f t="shared" si="0"/>
        <v>0</v>
      </c>
      <c r="S35">
        <f t="shared" si="0"/>
        <v>0</v>
      </c>
      <c r="T35">
        <f t="shared" si="0"/>
        <v>0</v>
      </c>
      <c r="U35">
        <f t="shared" si="0"/>
        <v>0</v>
      </c>
      <c r="V35">
        <f t="shared" si="0"/>
        <v>0</v>
      </c>
    </row>
    <row r="36" spans="1:22">
      <c r="A36" t="str">
        <f>管理!$C$11</f>
        <v>ブランデー</v>
      </c>
      <c r="B36">
        <f t="shared" si="1"/>
        <v>0</v>
      </c>
      <c r="C36">
        <f t="shared" si="0"/>
        <v>0</v>
      </c>
      <c r="D36">
        <f t="shared" si="0"/>
        <v>0</v>
      </c>
      <c r="E36">
        <f t="shared" si="0"/>
        <v>0</v>
      </c>
      <c r="F36">
        <f t="shared" si="0"/>
        <v>0</v>
      </c>
      <c r="G36">
        <f t="shared" si="0"/>
        <v>0</v>
      </c>
      <c r="H36">
        <f t="shared" si="0"/>
        <v>0</v>
      </c>
      <c r="I36">
        <f t="shared" si="0"/>
        <v>0</v>
      </c>
      <c r="J36">
        <f t="shared" si="0"/>
        <v>0</v>
      </c>
      <c r="K36">
        <f t="shared" si="0"/>
        <v>0</v>
      </c>
      <c r="L36">
        <f t="shared" si="0"/>
        <v>0</v>
      </c>
      <c r="M36">
        <f t="shared" si="0"/>
        <v>0</v>
      </c>
      <c r="N36">
        <f t="shared" si="0"/>
        <v>0</v>
      </c>
      <c r="O36">
        <f t="shared" si="0"/>
        <v>0</v>
      </c>
      <c r="P36">
        <f t="shared" si="0"/>
        <v>0</v>
      </c>
      <c r="Q36">
        <f t="shared" si="0"/>
        <v>0</v>
      </c>
      <c r="R36">
        <f t="shared" si="0"/>
        <v>0</v>
      </c>
      <c r="S36">
        <f t="shared" si="0"/>
        <v>0</v>
      </c>
      <c r="T36">
        <f t="shared" si="0"/>
        <v>0</v>
      </c>
      <c r="U36">
        <f t="shared" si="0"/>
        <v>0</v>
      </c>
      <c r="V36">
        <f t="shared" si="0"/>
        <v>0</v>
      </c>
    </row>
    <row r="37" spans="1:22">
      <c r="A37" t="str">
        <f>管理!$C$12</f>
        <v>原料用アルコール</v>
      </c>
      <c r="B37">
        <f t="shared" si="1"/>
        <v>0</v>
      </c>
      <c r="C37">
        <f t="shared" si="0"/>
        <v>0</v>
      </c>
      <c r="D37">
        <f t="shared" si="0"/>
        <v>0</v>
      </c>
      <c r="E37">
        <f t="shared" si="0"/>
        <v>0</v>
      </c>
      <c r="F37">
        <f t="shared" si="0"/>
        <v>0</v>
      </c>
      <c r="G37">
        <f t="shared" si="0"/>
        <v>0</v>
      </c>
      <c r="H37">
        <f t="shared" si="0"/>
        <v>0</v>
      </c>
      <c r="I37">
        <f t="shared" si="0"/>
        <v>0</v>
      </c>
      <c r="J37">
        <f t="shared" si="0"/>
        <v>0</v>
      </c>
      <c r="K37">
        <f t="shared" si="0"/>
        <v>0</v>
      </c>
      <c r="L37">
        <f t="shared" si="0"/>
        <v>0</v>
      </c>
      <c r="M37">
        <f t="shared" si="0"/>
        <v>0</v>
      </c>
      <c r="N37">
        <f t="shared" si="0"/>
        <v>0</v>
      </c>
      <c r="O37">
        <f t="shared" si="0"/>
        <v>0</v>
      </c>
      <c r="P37">
        <f t="shared" si="0"/>
        <v>0</v>
      </c>
      <c r="Q37">
        <f t="shared" si="0"/>
        <v>0</v>
      </c>
      <c r="R37">
        <f t="shared" si="0"/>
        <v>0</v>
      </c>
      <c r="S37">
        <f t="shared" si="0"/>
        <v>0</v>
      </c>
      <c r="T37">
        <f t="shared" si="0"/>
        <v>0</v>
      </c>
      <c r="U37">
        <f t="shared" si="0"/>
        <v>0</v>
      </c>
      <c r="V37">
        <f t="shared" si="0"/>
        <v>0</v>
      </c>
    </row>
    <row r="38" spans="1:22">
      <c r="A38" t="str">
        <f>管理!$C$13</f>
        <v>発泡酒</v>
      </c>
      <c r="B38">
        <f t="shared" si="1"/>
        <v>0</v>
      </c>
      <c r="C38">
        <f t="shared" si="0"/>
        <v>0</v>
      </c>
      <c r="D38">
        <f t="shared" si="0"/>
        <v>0</v>
      </c>
      <c r="E38">
        <f t="shared" si="0"/>
        <v>0</v>
      </c>
      <c r="F38">
        <f t="shared" si="0"/>
        <v>0</v>
      </c>
      <c r="G38">
        <f t="shared" si="0"/>
        <v>0</v>
      </c>
      <c r="H38">
        <f t="shared" si="0"/>
        <v>0</v>
      </c>
      <c r="I38">
        <f t="shared" si="0"/>
        <v>0</v>
      </c>
      <c r="J38">
        <f t="shared" si="0"/>
        <v>0</v>
      </c>
      <c r="K38">
        <f t="shared" si="0"/>
        <v>0</v>
      </c>
      <c r="L38">
        <f t="shared" si="0"/>
        <v>0</v>
      </c>
      <c r="M38">
        <f t="shared" si="0"/>
        <v>0</v>
      </c>
      <c r="N38">
        <f t="shared" si="0"/>
        <v>0</v>
      </c>
      <c r="O38">
        <f t="shared" si="0"/>
        <v>0</v>
      </c>
      <c r="P38">
        <f t="shared" si="0"/>
        <v>0</v>
      </c>
      <c r="Q38">
        <f t="shared" si="0"/>
        <v>0</v>
      </c>
      <c r="R38">
        <f t="shared" si="0"/>
        <v>0</v>
      </c>
      <c r="S38">
        <f t="shared" si="0"/>
        <v>0</v>
      </c>
      <c r="T38">
        <f t="shared" si="0"/>
        <v>0</v>
      </c>
      <c r="U38">
        <f t="shared" si="0"/>
        <v>0</v>
      </c>
      <c r="V38">
        <f t="shared" si="0"/>
        <v>0</v>
      </c>
    </row>
    <row r="39" spans="1:22">
      <c r="A39" t="str">
        <f>管理!$C$14</f>
        <v>その他の醸造酒</v>
      </c>
      <c r="B39">
        <f t="shared" si="1"/>
        <v>0</v>
      </c>
      <c r="C39">
        <f t="shared" si="0"/>
        <v>0</v>
      </c>
      <c r="D39">
        <f t="shared" si="0"/>
        <v>0</v>
      </c>
      <c r="E39">
        <f t="shared" si="0"/>
        <v>0</v>
      </c>
      <c r="F39">
        <f t="shared" si="0"/>
        <v>0</v>
      </c>
      <c r="G39">
        <f t="shared" si="0"/>
        <v>0</v>
      </c>
      <c r="H39">
        <f t="shared" si="0"/>
        <v>0</v>
      </c>
      <c r="I39">
        <f t="shared" si="0"/>
        <v>0</v>
      </c>
      <c r="J39">
        <f t="shared" si="0"/>
        <v>0</v>
      </c>
      <c r="K39">
        <f t="shared" si="0"/>
        <v>0</v>
      </c>
      <c r="L39">
        <f t="shared" si="0"/>
        <v>0</v>
      </c>
      <c r="M39">
        <f t="shared" si="0"/>
        <v>0</v>
      </c>
      <c r="N39">
        <f t="shared" si="0"/>
        <v>0</v>
      </c>
      <c r="O39">
        <f t="shared" si="0"/>
        <v>0</v>
      </c>
      <c r="P39">
        <f t="shared" si="0"/>
        <v>0</v>
      </c>
      <c r="Q39">
        <f t="shared" si="0"/>
        <v>0</v>
      </c>
      <c r="R39">
        <f t="shared" si="0"/>
        <v>0</v>
      </c>
      <c r="S39">
        <f t="shared" si="0"/>
        <v>0</v>
      </c>
      <c r="T39">
        <f t="shared" si="0"/>
        <v>0</v>
      </c>
      <c r="U39">
        <f t="shared" si="0"/>
        <v>0</v>
      </c>
      <c r="V39">
        <f t="shared" si="0"/>
        <v>0</v>
      </c>
    </row>
    <row r="40" spans="1:22">
      <c r="A40" t="str">
        <f>管理!$C$15</f>
        <v>スピリッツ</v>
      </c>
      <c r="B40">
        <f t="shared" si="1"/>
        <v>0</v>
      </c>
      <c r="C40">
        <f t="shared" si="0"/>
        <v>0</v>
      </c>
      <c r="D40">
        <f t="shared" si="0"/>
        <v>0</v>
      </c>
      <c r="E40">
        <f t="shared" si="0"/>
        <v>0</v>
      </c>
      <c r="F40">
        <f t="shared" si="0"/>
        <v>0</v>
      </c>
      <c r="G40">
        <f t="shared" si="0"/>
        <v>0</v>
      </c>
      <c r="H40">
        <f t="shared" si="0"/>
        <v>0</v>
      </c>
      <c r="I40">
        <f t="shared" si="0"/>
        <v>0</v>
      </c>
      <c r="J40">
        <f t="shared" si="0"/>
        <v>0</v>
      </c>
      <c r="K40">
        <f t="shared" si="0"/>
        <v>0</v>
      </c>
      <c r="L40">
        <f t="shared" si="0"/>
        <v>0</v>
      </c>
      <c r="M40">
        <f t="shared" ref="C40:V43" si="2">ROUND(M16,0)</f>
        <v>0</v>
      </c>
      <c r="N40">
        <f t="shared" si="2"/>
        <v>0</v>
      </c>
      <c r="O40">
        <f t="shared" si="2"/>
        <v>0</v>
      </c>
      <c r="P40">
        <f t="shared" si="2"/>
        <v>0</v>
      </c>
      <c r="Q40">
        <f t="shared" si="2"/>
        <v>0</v>
      </c>
      <c r="R40">
        <f t="shared" si="2"/>
        <v>0</v>
      </c>
      <c r="S40">
        <f t="shared" si="2"/>
        <v>0</v>
      </c>
      <c r="T40">
        <f t="shared" si="2"/>
        <v>0</v>
      </c>
      <c r="U40">
        <f t="shared" si="2"/>
        <v>0</v>
      </c>
      <c r="V40">
        <f t="shared" si="2"/>
        <v>0</v>
      </c>
    </row>
    <row r="41" spans="1:22">
      <c r="A41" t="str">
        <f>管理!$C$16</f>
        <v>リキュール</v>
      </c>
      <c r="B41">
        <f t="shared" si="1"/>
        <v>0</v>
      </c>
      <c r="C41">
        <f t="shared" si="2"/>
        <v>0</v>
      </c>
      <c r="D41">
        <f t="shared" si="2"/>
        <v>0</v>
      </c>
      <c r="E41">
        <f t="shared" si="2"/>
        <v>0</v>
      </c>
      <c r="F41">
        <f t="shared" si="2"/>
        <v>0</v>
      </c>
      <c r="G41">
        <f t="shared" si="2"/>
        <v>0</v>
      </c>
      <c r="H41">
        <f t="shared" si="2"/>
        <v>0</v>
      </c>
      <c r="I41">
        <f t="shared" si="2"/>
        <v>0</v>
      </c>
      <c r="J41">
        <f t="shared" si="2"/>
        <v>0</v>
      </c>
      <c r="K41">
        <f t="shared" si="2"/>
        <v>0</v>
      </c>
      <c r="L41">
        <f t="shared" si="2"/>
        <v>0</v>
      </c>
      <c r="M41">
        <f t="shared" si="2"/>
        <v>0</v>
      </c>
      <c r="N41">
        <f t="shared" si="2"/>
        <v>0</v>
      </c>
      <c r="O41">
        <f t="shared" si="2"/>
        <v>0</v>
      </c>
      <c r="P41">
        <f t="shared" si="2"/>
        <v>0</v>
      </c>
      <c r="Q41">
        <f t="shared" si="2"/>
        <v>0</v>
      </c>
      <c r="R41">
        <f t="shared" si="2"/>
        <v>0</v>
      </c>
      <c r="S41">
        <f t="shared" si="2"/>
        <v>0</v>
      </c>
      <c r="T41">
        <f t="shared" si="2"/>
        <v>0</v>
      </c>
      <c r="U41">
        <f t="shared" si="2"/>
        <v>0</v>
      </c>
      <c r="V41">
        <f t="shared" si="2"/>
        <v>0</v>
      </c>
    </row>
    <row r="42" spans="1:22">
      <c r="A42" t="str">
        <f>管理!$C$17</f>
        <v>雑酒</v>
      </c>
      <c r="B42">
        <f t="shared" si="1"/>
        <v>0</v>
      </c>
      <c r="C42">
        <f t="shared" si="2"/>
        <v>0</v>
      </c>
      <c r="D42">
        <f t="shared" si="2"/>
        <v>0</v>
      </c>
      <c r="E42">
        <f t="shared" si="2"/>
        <v>0</v>
      </c>
      <c r="F42">
        <f t="shared" si="2"/>
        <v>0</v>
      </c>
      <c r="G42">
        <f t="shared" si="2"/>
        <v>0</v>
      </c>
      <c r="H42">
        <f t="shared" si="2"/>
        <v>0</v>
      </c>
      <c r="I42">
        <f t="shared" si="2"/>
        <v>0</v>
      </c>
      <c r="J42">
        <f t="shared" si="2"/>
        <v>0</v>
      </c>
      <c r="K42">
        <f t="shared" si="2"/>
        <v>0</v>
      </c>
      <c r="L42">
        <f t="shared" si="2"/>
        <v>0</v>
      </c>
      <c r="M42">
        <f t="shared" si="2"/>
        <v>0</v>
      </c>
      <c r="N42">
        <f t="shared" si="2"/>
        <v>0</v>
      </c>
      <c r="O42">
        <f t="shared" si="2"/>
        <v>0</v>
      </c>
      <c r="P42">
        <f t="shared" si="2"/>
        <v>0</v>
      </c>
      <c r="Q42">
        <f t="shared" si="2"/>
        <v>0</v>
      </c>
      <c r="R42">
        <f t="shared" si="2"/>
        <v>0</v>
      </c>
      <c r="S42">
        <f t="shared" si="2"/>
        <v>0</v>
      </c>
      <c r="T42">
        <f t="shared" si="2"/>
        <v>0</v>
      </c>
      <c r="U42">
        <f t="shared" si="2"/>
        <v>0</v>
      </c>
      <c r="V42">
        <f t="shared" si="2"/>
        <v>0</v>
      </c>
    </row>
    <row r="43" spans="1:22">
      <c r="A43" t="str">
        <f>管理!$C$18</f>
        <v>粉末酒</v>
      </c>
      <c r="B43">
        <f t="shared" si="1"/>
        <v>0</v>
      </c>
      <c r="C43">
        <f t="shared" si="2"/>
        <v>0</v>
      </c>
      <c r="D43">
        <f t="shared" si="2"/>
        <v>0</v>
      </c>
      <c r="E43">
        <f t="shared" si="2"/>
        <v>0</v>
      </c>
      <c r="F43">
        <f t="shared" si="2"/>
        <v>0</v>
      </c>
      <c r="G43">
        <f t="shared" si="2"/>
        <v>0</v>
      </c>
      <c r="H43">
        <f t="shared" si="2"/>
        <v>0</v>
      </c>
      <c r="I43">
        <f t="shared" si="2"/>
        <v>0</v>
      </c>
      <c r="J43">
        <f t="shared" si="2"/>
        <v>0</v>
      </c>
      <c r="K43">
        <f t="shared" si="2"/>
        <v>0</v>
      </c>
      <c r="L43">
        <f t="shared" si="2"/>
        <v>0</v>
      </c>
      <c r="M43">
        <f t="shared" si="2"/>
        <v>0</v>
      </c>
      <c r="N43">
        <f t="shared" si="2"/>
        <v>0</v>
      </c>
      <c r="O43">
        <f t="shared" si="2"/>
        <v>0</v>
      </c>
      <c r="P43">
        <f t="shared" si="2"/>
        <v>0</v>
      </c>
      <c r="Q43">
        <f t="shared" si="2"/>
        <v>0</v>
      </c>
      <c r="R43">
        <f t="shared" si="2"/>
        <v>0</v>
      </c>
      <c r="S43">
        <f t="shared" si="2"/>
        <v>0</v>
      </c>
      <c r="T43">
        <f t="shared" si="2"/>
        <v>0</v>
      </c>
      <c r="U43">
        <f t="shared" si="2"/>
        <v>0</v>
      </c>
      <c r="V43">
        <f t="shared" si="2"/>
        <v>0</v>
      </c>
    </row>
    <row r="53" spans="1:3">
      <c r="A53" t="s">
        <v>280</v>
      </c>
    </row>
    <row r="54" spans="1:3">
      <c r="B54" t="s">
        <v>271</v>
      </c>
      <c r="C54" t="s">
        <v>288</v>
      </c>
    </row>
    <row r="55" spans="1:3">
      <c r="A55" t="str">
        <f>管理!$C$2</f>
        <v>清酒</v>
      </c>
      <c r="B55">
        <f>IFERROR(INDEX(年度・店舗別売上量!$216:$240,MATCH($A55,年度・店舗別売上量!$A$216:$A$240,0),MATCH(B$54,年度・店舗別売上量!$216:$216,0)),0)</f>
        <v>0</v>
      </c>
      <c r="C55">
        <f>ROUND(B55,0)</f>
        <v>0</v>
      </c>
    </row>
    <row r="56" spans="1:3">
      <c r="A56" t="str">
        <f>管理!$C$3</f>
        <v>合成清酒</v>
      </c>
      <c r="B56">
        <f>IFERROR(INDEX(年度・店舗別売上量!$216:$240,MATCH($A56,年度・店舗別売上量!$A$216:$A$240,0),MATCH(B$54,年度・店舗別売上量!$216:$216,0)),0)</f>
        <v>0</v>
      </c>
      <c r="C56">
        <f t="shared" ref="C56:C71" si="3">ROUND(B56,0)</f>
        <v>0</v>
      </c>
    </row>
    <row r="57" spans="1:3">
      <c r="A57" t="str">
        <f>管理!$C$4</f>
        <v>連続式蒸留焼酎</v>
      </c>
      <c r="B57">
        <f>IFERROR(INDEX(年度・店舗別売上量!$216:$240,MATCH($A57,年度・店舗別売上量!$A$216:$A$240,0),MATCH(B$54,年度・店舗別売上量!$216:$216,0)),0)</f>
        <v>0</v>
      </c>
      <c r="C57">
        <f t="shared" si="3"/>
        <v>0</v>
      </c>
    </row>
    <row r="58" spans="1:3">
      <c r="A58" t="str">
        <f>管理!$C$5</f>
        <v>単式蒸留焼酎</v>
      </c>
      <c r="B58">
        <f>IFERROR(INDEX(年度・店舗別売上量!$216:$240,MATCH($A58,年度・店舗別売上量!$A$216:$A$240,0),MATCH(B$54,年度・店舗別売上量!$216:$216,0)),0)</f>
        <v>0</v>
      </c>
      <c r="C58">
        <f t="shared" si="3"/>
        <v>0</v>
      </c>
    </row>
    <row r="59" spans="1:3">
      <c r="A59" t="str">
        <f>管理!$C$6</f>
        <v>みりん</v>
      </c>
      <c r="B59">
        <f>IFERROR(INDEX(年度・店舗別売上量!$216:$240,MATCH($A59,年度・店舗別売上量!$A$216:$A$240,0),MATCH(B$54,年度・店舗別売上量!$216:$216,0)),0)</f>
        <v>0</v>
      </c>
      <c r="C59">
        <f t="shared" si="3"/>
        <v>0</v>
      </c>
    </row>
    <row r="60" spans="1:3">
      <c r="A60" t="str">
        <f>管理!$C$7</f>
        <v>ビール</v>
      </c>
      <c r="B60">
        <f>IFERROR(INDEX(年度・店舗別売上量!$216:$240,MATCH($A60,年度・店舗別売上量!$A$216:$A$240,0),MATCH(B$54,年度・店舗別売上量!$216:$216,0)),0)</f>
        <v>0</v>
      </c>
      <c r="C60">
        <f t="shared" si="3"/>
        <v>0</v>
      </c>
    </row>
    <row r="61" spans="1:3">
      <c r="A61" t="str">
        <f>管理!$C$8</f>
        <v>果実酒</v>
      </c>
      <c r="B61">
        <f>IFERROR(INDEX(年度・店舗別売上量!$216:$240,MATCH($A61,年度・店舗別売上量!$A$216:$A$240,0),MATCH(B$54,年度・店舗別売上量!$216:$216,0)),0)</f>
        <v>0</v>
      </c>
      <c r="C61">
        <f t="shared" si="3"/>
        <v>0</v>
      </c>
    </row>
    <row r="62" spans="1:3">
      <c r="A62" t="str">
        <f>管理!$C$9</f>
        <v>甘味果実酒</v>
      </c>
      <c r="B62">
        <f>IFERROR(INDEX(年度・店舗別売上量!$216:$240,MATCH($A62,年度・店舗別売上量!$A$216:$A$240,0),MATCH(B$54,年度・店舗別売上量!$216:$216,0)),0)</f>
        <v>0</v>
      </c>
      <c r="C62">
        <f t="shared" si="3"/>
        <v>0</v>
      </c>
    </row>
    <row r="63" spans="1:3">
      <c r="A63" t="str">
        <f>管理!$C$10</f>
        <v>ウイスキー</v>
      </c>
      <c r="B63">
        <f>IFERROR(INDEX(年度・店舗別売上量!$216:$240,MATCH($A63,年度・店舗別売上量!$A$216:$A$240,0),MATCH(B$54,年度・店舗別売上量!$216:$216,0)),0)</f>
        <v>0</v>
      </c>
      <c r="C63">
        <f t="shared" si="3"/>
        <v>0</v>
      </c>
    </row>
    <row r="64" spans="1:3">
      <c r="A64" t="str">
        <f>管理!$C$11</f>
        <v>ブランデー</v>
      </c>
      <c r="B64">
        <f>IFERROR(INDEX(年度・店舗別売上量!$216:$240,MATCH($A64,年度・店舗別売上量!$A$216:$A$240,0),MATCH(B$54,年度・店舗別売上量!$216:$216,0)),0)</f>
        <v>0</v>
      </c>
      <c r="C64">
        <f t="shared" si="3"/>
        <v>0</v>
      </c>
    </row>
    <row r="65" spans="1:3">
      <c r="A65" t="str">
        <f>管理!$C$12</f>
        <v>原料用アルコール</v>
      </c>
      <c r="B65">
        <f>IFERROR(INDEX(年度・店舗別売上量!$216:$240,MATCH($A65,年度・店舗別売上量!$A$216:$A$240,0),MATCH(B$54,年度・店舗別売上量!$216:$216,0)),0)</f>
        <v>0</v>
      </c>
      <c r="C65">
        <f t="shared" si="3"/>
        <v>0</v>
      </c>
    </row>
    <row r="66" spans="1:3">
      <c r="A66" t="str">
        <f>管理!$C$13</f>
        <v>発泡酒</v>
      </c>
      <c r="B66">
        <f>IFERROR(INDEX(年度・店舗別売上量!$216:$240,MATCH($A66,年度・店舗別売上量!$A$216:$A$240,0),MATCH(B$54,年度・店舗別売上量!$216:$216,0)),0)</f>
        <v>0</v>
      </c>
      <c r="C66">
        <f t="shared" si="3"/>
        <v>0</v>
      </c>
    </row>
    <row r="67" spans="1:3">
      <c r="A67" t="str">
        <f>管理!$C$14</f>
        <v>その他の醸造酒</v>
      </c>
      <c r="B67">
        <f>IFERROR(INDEX(年度・店舗別売上量!$216:$240,MATCH($A67,年度・店舗別売上量!$A$216:$A$240,0),MATCH(B$54,年度・店舗別売上量!$216:$216,0)),0)</f>
        <v>0</v>
      </c>
      <c r="C67">
        <f t="shared" si="3"/>
        <v>0</v>
      </c>
    </row>
    <row r="68" spans="1:3">
      <c r="A68" t="str">
        <f>管理!$C$15</f>
        <v>スピリッツ</v>
      </c>
      <c r="B68">
        <f>IFERROR(INDEX(年度・店舗別売上量!$216:$240,MATCH($A68,年度・店舗別売上量!$A$216:$A$240,0),MATCH(B$54,年度・店舗別売上量!$216:$216,0)),0)</f>
        <v>0</v>
      </c>
      <c r="C68">
        <f t="shared" si="3"/>
        <v>0</v>
      </c>
    </row>
    <row r="69" spans="1:3">
      <c r="A69" t="str">
        <f>管理!$C$16</f>
        <v>リキュール</v>
      </c>
      <c r="B69">
        <f>IFERROR(INDEX(年度・店舗別売上量!$216:$240,MATCH($A69,年度・店舗別売上量!$A$216:$A$240,0),MATCH(B$54,年度・店舗別売上量!$216:$216,0)),0)</f>
        <v>0</v>
      </c>
      <c r="C69">
        <f t="shared" si="3"/>
        <v>0</v>
      </c>
    </row>
    <row r="70" spans="1:3">
      <c r="A70" t="str">
        <f>管理!$C$17</f>
        <v>雑酒</v>
      </c>
      <c r="B70">
        <f>IFERROR(INDEX(年度・店舗別売上量!$216:$240,MATCH($A70,年度・店舗別売上量!$A$216:$A$240,0),MATCH(B$54,年度・店舗別売上量!$216:$216,0)),0)</f>
        <v>0</v>
      </c>
      <c r="C70">
        <f t="shared" si="3"/>
        <v>0</v>
      </c>
    </row>
    <row r="71" spans="1:3">
      <c r="A71" t="str">
        <f>管理!$C$18</f>
        <v>粉末酒</v>
      </c>
      <c r="B71">
        <f>IFERROR(INDEX(年度・店舗別売上量!$216:$240,MATCH($A71,年度・店舗別売上量!$A$216:$A$240,0),MATCH(B$54,年度・店舗別売上量!$216:$216,0)),0)</f>
        <v>0</v>
      </c>
      <c r="C71">
        <f t="shared" si="3"/>
        <v>0</v>
      </c>
    </row>
  </sheetData>
  <sheetProtection sheet="1" objects="1" scenarios="1"/>
  <phoneticPr fontId="4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E1B9-06CC-4166-ACD5-743006D8F278}">
  <dimension ref="A1:V71"/>
  <sheetViews>
    <sheetView workbookViewId="0"/>
  </sheetViews>
  <sheetFormatPr defaultRowHeight="18"/>
  <cols>
    <col min="1" max="1" width="30.69921875" bestFit="1" customWidth="1"/>
  </cols>
  <sheetData>
    <row r="1" spans="1:22">
      <c r="A1" t="s">
        <v>291</v>
      </c>
    </row>
    <row r="2" spans="1:22">
      <c r="B2">
        <v>2020</v>
      </c>
      <c r="C2">
        <v>2021</v>
      </c>
      <c r="D2">
        <v>2022</v>
      </c>
      <c r="E2">
        <v>2023</v>
      </c>
      <c r="F2">
        <v>2024</v>
      </c>
      <c r="G2">
        <v>2025</v>
      </c>
      <c r="H2">
        <v>2026</v>
      </c>
      <c r="I2">
        <v>2027</v>
      </c>
      <c r="J2">
        <v>2028</v>
      </c>
      <c r="K2">
        <v>2029</v>
      </c>
      <c r="L2">
        <v>2030</v>
      </c>
      <c r="M2">
        <v>2031</v>
      </c>
      <c r="N2">
        <v>2032</v>
      </c>
      <c r="O2">
        <v>2033</v>
      </c>
      <c r="P2">
        <v>2034</v>
      </c>
      <c r="Q2">
        <v>2035</v>
      </c>
      <c r="R2">
        <v>2036</v>
      </c>
      <c r="S2">
        <v>2037</v>
      </c>
      <c r="T2">
        <v>2038</v>
      </c>
      <c r="U2">
        <v>2039</v>
      </c>
      <c r="V2">
        <v>2040</v>
      </c>
    </row>
    <row r="3" spans="1:22">
      <c r="A3" t="str">
        <f>管理!$C$2</f>
        <v>清酒</v>
      </c>
      <c r="B3">
        <f>IFERROR(INDEX(年度・店舗別売上量!$184:$205,MATCH(かんてい局松本店酒税計算用!$A3,年度・店舗別売上量!$A$184:$A$205,0),MATCH(かんてい局松本店酒税計算用!B$2,年度・店舗別売上量!$184:$184,0)),0)</f>
        <v>0</v>
      </c>
      <c r="C3">
        <f>IFERROR(INDEX(年度・店舗別売上量!$184:$205,MATCH(かんてい局松本店酒税計算用!$A3,年度・店舗別売上量!$A$184:$A$205,0),MATCH(かんてい局松本店酒税計算用!C$2,年度・店舗別売上量!$184:$184,0)),0)</f>
        <v>0</v>
      </c>
      <c r="D3">
        <f>IFERROR(INDEX(年度・店舗別売上量!$184:$205,MATCH(かんてい局松本店酒税計算用!$A3,年度・店舗別売上量!$A$184:$A$205,0),MATCH(かんてい局松本店酒税計算用!D$2,年度・店舗別売上量!$184:$184,0)),0)</f>
        <v>0</v>
      </c>
      <c r="E3">
        <f>IFERROR(INDEX(年度・店舗別売上量!$184:$205,MATCH(かんてい局松本店酒税計算用!$A3,年度・店舗別売上量!$A$184:$A$205,0),MATCH(かんてい局松本店酒税計算用!E$2,年度・店舗別売上量!$184:$184,0)),0)</f>
        <v>0</v>
      </c>
      <c r="F3">
        <f>IFERROR(INDEX(年度・店舗別売上量!$184:$205,MATCH(かんてい局松本店酒税計算用!$A3,年度・店舗別売上量!$A$184:$A$205,0),MATCH(かんてい局松本店酒税計算用!F$2,年度・店舗別売上量!$184:$184,0)),0)</f>
        <v>0</v>
      </c>
      <c r="G3">
        <f>IFERROR(INDEX(年度・店舗別売上量!$184:$205,MATCH(かんてい局松本店酒税計算用!$A3,年度・店舗別売上量!$A$184:$A$205,0),MATCH(かんてい局松本店酒税計算用!G$2,年度・店舗別売上量!$184:$184,0)),0)</f>
        <v>0</v>
      </c>
      <c r="H3">
        <f>IFERROR(INDEX(年度・店舗別売上量!$184:$205,MATCH(かんてい局松本店酒税計算用!$A3,年度・店舗別売上量!$A$184:$A$205,0),MATCH(かんてい局松本店酒税計算用!H$2,年度・店舗別売上量!$184:$184,0)),0)</f>
        <v>0</v>
      </c>
      <c r="I3">
        <f>IFERROR(INDEX(年度・店舗別売上量!$184:$205,MATCH(かんてい局松本店酒税計算用!$A3,年度・店舗別売上量!$A$184:$A$205,0),MATCH(かんてい局松本店酒税計算用!I$2,年度・店舗別売上量!$184:$184,0)),0)</f>
        <v>0</v>
      </c>
      <c r="J3">
        <f>IFERROR(INDEX(年度・店舗別売上量!$184:$205,MATCH(かんてい局松本店酒税計算用!$A3,年度・店舗別売上量!$A$184:$A$205,0),MATCH(かんてい局松本店酒税計算用!J$2,年度・店舗別売上量!$184:$184,0)),0)</f>
        <v>0</v>
      </c>
      <c r="K3">
        <f>IFERROR(INDEX(年度・店舗別売上量!$184:$205,MATCH(かんてい局松本店酒税計算用!$A3,年度・店舗別売上量!$A$184:$A$205,0),MATCH(かんてい局松本店酒税計算用!K$2,年度・店舗別売上量!$184:$184,0)),0)</f>
        <v>0</v>
      </c>
      <c r="L3">
        <f>IFERROR(INDEX(年度・店舗別売上量!$184:$205,MATCH(かんてい局松本店酒税計算用!$A3,年度・店舗別売上量!$A$184:$A$205,0),MATCH(かんてい局松本店酒税計算用!L$2,年度・店舗別売上量!$184:$184,0)),0)</f>
        <v>0</v>
      </c>
      <c r="M3">
        <f>IFERROR(INDEX(年度・店舗別売上量!$184:$205,MATCH(かんてい局松本店酒税計算用!$A3,年度・店舗別売上量!$A$184:$A$205,0),MATCH(かんてい局松本店酒税計算用!M$2,年度・店舗別売上量!$184:$184,0)),0)</f>
        <v>0</v>
      </c>
      <c r="N3">
        <f>IFERROR(INDEX(年度・店舗別売上量!$184:$205,MATCH(かんてい局松本店酒税計算用!$A3,年度・店舗別売上量!$A$184:$A$205,0),MATCH(かんてい局松本店酒税計算用!N$2,年度・店舗別売上量!$184:$184,0)),0)</f>
        <v>0</v>
      </c>
      <c r="O3">
        <f>IFERROR(INDEX(年度・店舗別売上量!$184:$205,MATCH(かんてい局松本店酒税計算用!$A3,年度・店舗別売上量!$A$184:$A$205,0),MATCH(かんてい局松本店酒税計算用!O$2,年度・店舗別売上量!$184:$184,0)),0)</f>
        <v>0</v>
      </c>
      <c r="P3">
        <f>IFERROR(INDEX(年度・店舗別売上量!$184:$205,MATCH(かんてい局松本店酒税計算用!$A3,年度・店舗別売上量!$A$184:$A$205,0),MATCH(かんてい局松本店酒税計算用!P$2,年度・店舗別売上量!$184:$184,0)),0)</f>
        <v>0</v>
      </c>
      <c r="Q3">
        <f>IFERROR(INDEX(年度・店舗別売上量!$184:$205,MATCH(かんてい局松本店酒税計算用!$A3,年度・店舗別売上量!$A$184:$A$205,0),MATCH(かんてい局松本店酒税計算用!Q$2,年度・店舗別売上量!$184:$184,0)),0)</f>
        <v>0</v>
      </c>
      <c r="R3">
        <f>IFERROR(INDEX(年度・店舗別売上量!$184:$205,MATCH(かんてい局松本店酒税計算用!$A3,年度・店舗別売上量!$A$184:$A$205,0),MATCH(かんてい局松本店酒税計算用!R$2,年度・店舗別売上量!$184:$184,0)),0)</f>
        <v>0</v>
      </c>
      <c r="S3">
        <f>IFERROR(INDEX(年度・店舗別売上量!$184:$205,MATCH(かんてい局松本店酒税計算用!$A3,年度・店舗別売上量!$A$184:$A$205,0),MATCH(かんてい局松本店酒税計算用!S$2,年度・店舗別売上量!$184:$184,0)),0)</f>
        <v>0</v>
      </c>
      <c r="T3">
        <f>IFERROR(INDEX(年度・店舗別売上量!$184:$205,MATCH(かんてい局松本店酒税計算用!$A3,年度・店舗別売上量!$A$184:$A$205,0),MATCH(かんてい局松本店酒税計算用!T$2,年度・店舗別売上量!$184:$184,0)),0)</f>
        <v>0</v>
      </c>
      <c r="U3">
        <f>IFERROR(INDEX(年度・店舗別売上量!$184:$205,MATCH(かんてい局松本店酒税計算用!$A3,年度・店舗別売上量!$A$184:$A$205,0),MATCH(かんてい局松本店酒税計算用!U$2,年度・店舗別売上量!$184:$184,0)),0)</f>
        <v>0</v>
      </c>
      <c r="V3">
        <f>IFERROR(INDEX(年度・店舗別売上量!$184:$205,MATCH(かんてい局松本店酒税計算用!$A3,年度・店舗別売上量!$A$184:$A$205,0),MATCH(かんてい局松本店酒税計算用!V$2,年度・店舗別売上量!$184:$184,0)),0)</f>
        <v>0</v>
      </c>
    </row>
    <row r="4" spans="1:22">
      <c r="A4" t="str">
        <f>管理!$C$3</f>
        <v>合成清酒</v>
      </c>
      <c r="B4">
        <f>IFERROR(INDEX(年度・店舗別売上量!$184:$205,MATCH(かんてい局松本店酒税計算用!$A4,年度・店舗別売上量!$A$184:$A$205,0),MATCH(かんてい局松本店酒税計算用!B$2,年度・店舗別売上量!$184:$184,0)),0)</f>
        <v>0</v>
      </c>
      <c r="C4">
        <f>IFERROR(INDEX(年度・店舗別売上量!$184:$205,MATCH(かんてい局松本店酒税計算用!$A4,年度・店舗別売上量!$A$184:$A$205,0),MATCH(かんてい局松本店酒税計算用!C$2,年度・店舗別売上量!$184:$184,0)),0)</f>
        <v>0</v>
      </c>
      <c r="D4">
        <f>IFERROR(INDEX(年度・店舗別売上量!$184:$205,MATCH(かんてい局松本店酒税計算用!$A4,年度・店舗別売上量!$A$184:$A$205,0),MATCH(かんてい局松本店酒税計算用!D$2,年度・店舗別売上量!$184:$184,0)),0)</f>
        <v>0</v>
      </c>
      <c r="E4">
        <f>IFERROR(INDEX(年度・店舗別売上量!$184:$205,MATCH(かんてい局松本店酒税計算用!$A4,年度・店舗別売上量!$A$184:$A$205,0),MATCH(かんてい局松本店酒税計算用!E$2,年度・店舗別売上量!$184:$184,0)),0)</f>
        <v>0</v>
      </c>
      <c r="F4">
        <f>IFERROR(INDEX(年度・店舗別売上量!$184:$205,MATCH(かんてい局松本店酒税計算用!$A4,年度・店舗別売上量!$A$184:$A$205,0),MATCH(かんてい局松本店酒税計算用!F$2,年度・店舗別売上量!$184:$184,0)),0)</f>
        <v>0</v>
      </c>
      <c r="G4">
        <f>IFERROR(INDEX(年度・店舗別売上量!$184:$205,MATCH(かんてい局松本店酒税計算用!$A4,年度・店舗別売上量!$A$184:$A$205,0),MATCH(かんてい局松本店酒税計算用!G$2,年度・店舗別売上量!$184:$184,0)),0)</f>
        <v>0</v>
      </c>
      <c r="H4">
        <f>IFERROR(INDEX(年度・店舗別売上量!$184:$205,MATCH(かんてい局松本店酒税計算用!$A4,年度・店舗別売上量!$A$184:$A$205,0),MATCH(かんてい局松本店酒税計算用!H$2,年度・店舗別売上量!$184:$184,0)),0)</f>
        <v>0</v>
      </c>
      <c r="I4">
        <f>IFERROR(INDEX(年度・店舗別売上量!$184:$205,MATCH(かんてい局松本店酒税計算用!$A4,年度・店舗別売上量!$A$184:$A$205,0),MATCH(かんてい局松本店酒税計算用!I$2,年度・店舗別売上量!$184:$184,0)),0)</f>
        <v>0</v>
      </c>
      <c r="J4">
        <f>IFERROR(INDEX(年度・店舗別売上量!$184:$205,MATCH(かんてい局松本店酒税計算用!$A4,年度・店舗別売上量!$A$184:$A$205,0),MATCH(かんてい局松本店酒税計算用!J$2,年度・店舗別売上量!$184:$184,0)),0)</f>
        <v>0</v>
      </c>
      <c r="K4">
        <f>IFERROR(INDEX(年度・店舗別売上量!$184:$205,MATCH(かんてい局松本店酒税計算用!$A4,年度・店舗別売上量!$A$184:$A$205,0),MATCH(かんてい局松本店酒税計算用!K$2,年度・店舗別売上量!$184:$184,0)),0)</f>
        <v>0</v>
      </c>
      <c r="L4">
        <f>IFERROR(INDEX(年度・店舗別売上量!$184:$205,MATCH(かんてい局松本店酒税計算用!$A4,年度・店舗別売上量!$A$184:$A$205,0),MATCH(かんてい局松本店酒税計算用!L$2,年度・店舗別売上量!$184:$184,0)),0)</f>
        <v>0</v>
      </c>
      <c r="M4">
        <f>IFERROR(INDEX(年度・店舗別売上量!$184:$205,MATCH(かんてい局松本店酒税計算用!$A4,年度・店舗別売上量!$A$184:$A$205,0),MATCH(かんてい局松本店酒税計算用!M$2,年度・店舗別売上量!$184:$184,0)),0)</f>
        <v>0</v>
      </c>
      <c r="N4">
        <f>IFERROR(INDEX(年度・店舗別売上量!$184:$205,MATCH(かんてい局松本店酒税計算用!$A4,年度・店舗別売上量!$A$184:$A$205,0),MATCH(かんてい局松本店酒税計算用!N$2,年度・店舗別売上量!$184:$184,0)),0)</f>
        <v>0</v>
      </c>
      <c r="O4">
        <f>IFERROR(INDEX(年度・店舗別売上量!$184:$205,MATCH(かんてい局松本店酒税計算用!$A4,年度・店舗別売上量!$A$184:$A$205,0),MATCH(かんてい局松本店酒税計算用!O$2,年度・店舗別売上量!$184:$184,0)),0)</f>
        <v>0</v>
      </c>
      <c r="P4">
        <f>IFERROR(INDEX(年度・店舗別売上量!$184:$205,MATCH(かんてい局松本店酒税計算用!$A4,年度・店舗別売上量!$A$184:$A$205,0),MATCH(かんてい局松本店酒税計算用!P$2,年度・店舗別売上量!$184:$184,0)),0)</f>
        <v>0</v>
      </c>
      <c r="Q4">
        <f>IFERROR(INDEX(年度・店舗別売上量!$184:$205,MATCH(かんてい局松本店酒税計算用!$A4,年度・店舗別売上量!$A$184:$A$205,0),MATCH(かんてい局松本店酒税計算用!Q$2,年度・店舗別売上量!$184:$184,0)),0)</f>
        <v>0</v>
      </c>
      <c r="R4">
        <f>IFERROR(INDEX(年度・店舗別売上量!$184:$205,MATCH(かんてい局松本店酒税計算用!$A4,年度・店舗別売上量!$A$184:$A$205,0),MATCH(かんてい局松本店酒税計算用!R$2,年度・店舗別売上量!$184:$184,0)),0)</f>
        <v>0</v>
      </c>
      <c r="S4">
        <f>IFERROR(INDEX(年度・店舗別売上量!$184:$205,MATCH(かんてい局松本店酒税計算用!$A4,年度・店舗別売上量!$A$184:$A$205,0),MATCH(かんてい局松本店酒税計算用!S$2,年度・店舗別売上量!$184:$184,0)),0)</f>
        <v>0</v>
      </c>
      <c r="T4">
        <f>IFERROR(INDEX(年度・店舗別売上量!$184:$205,MATCH(かんてい局松本店酒税計算用!$A4,年度・店舗別売上量!$A$184:$A$205,0),MATCH(かんてい局松本店酒税計算用!T$2,年度・店舗別売上量!$184:$184,0)),0)</f>
        <v>0</v>
      </c>
      <c r="U4">
        <f>IFERROR(INDEX(年度・店舗別売上量!$184:$205,MATCH(かんてい局松本店酒税計算用!$A4,年度・店舗別売上量!$A$184:$A$205,0),MATCH(かんてい局松本店酒税計算用!U$2,年度・店舗別売上量!$184:$184,0)),0)</f>
        <v>0</v>
      </c>
      <c r="V4">
        <f>IFERROR(INDEX(年度・店舗別売上量!$184:$205,MATCH(かんてい局松本店酒税計算用!$A4,年度・店舗別売上量!$A$184:$A$205,0),MATCH(かんてい局松本店酒税計算用!V$2,年度・店舗別売上量!$184:$184,0)),0)</f>
        <v>0</v>
      </c>
    </row>
    <row r="5" spans="1:22">
      <c r="A5" t="str">
        <f>管理!$C$4</f>
        <v>連続式蒸留焼酎</v>
      </c>
      <c r="B5">
        <f>IFERROR(INDEX(年度・店舗別売上量!$184:$205,MATCH(かんてい局松本店酒税計算用!$A5,年度・店舗別売上量!$A$184:$A$205,0),MATCH(かんてい局松本店酒税計算用!B$2,年度・店舗別売上量!$184:$184,0)),0)</f>
        <v>0</v>
      </c>
      <c r="C5">
        <f>IFERROR(INDEX(年度・店舗別売上量!$184:$205,MATCH(かんてい局松本店酒税計算用!$A5,年度・店舗別売上量!$A$184:$A$205,0),MATCH(かんてい局松本店酒税計算用!C$2,年度・店舗別売上量!$184:$184,0)),0)</f>
        <v>0</v>
      </c>
      <c r="D5">
        <f>IFERROR(INDEX(年度・店舗別売上量!$184:$205,MATCH(かんてい局松本店酒税計算用!$A5,年度・店舗別売上量!$A$184:$A$205,0),MATCH(かんてい局松本店酒税計算用!D$2,年度・店舗別売上量!$184:$184,0)),0)</f>
        <v>0</v>
      </c>
      <c r="E5">
        <f>IFERROR(INDEX(年度・店舗別売上量!$184:$205,MATCH(かんてい局松本店酒税計算用!$A5,年度・店舗別売上量!$A$184:$A$205,0),MATCH(かんてい局松本店酒税計算用!E$2,年度・店舗別売上量!$184:$184,0)),0)</f>
        <v>0</v>
      </c>
      <c r="F5">
        <f>IFERROR(INDEX(年度・店舗別売上量!$184:$205,MATCH(かんてい局松本店酒税計算用!$A5,年度・店舗別売上量!$A$184:$A$205,0),MATCH(かんてい局松本店酒税計算用!F$2,年度・店舗別売上量!$184:$184,0)),0)</f>
        <v>0</v>
      </c>
      <c r="G5">
        <f>IFERROR(INDEX(年度・店舗別売上量!$184:$205,MATCH(かんてい局松本店酒税計算用!$A5,年度・店舗別売上量!$A$184:$A$205,0),MATCH(かんてい局松本店酒税計算用!G$2,年度・店舗別売上量!$184:$184,0)),0)</f>
        <v>0</v>
      </c>
      <c r="H5">
        <f>IFERROR(INDEX(年度・店舗別売上量!$184:$205,MATCH(かんてい局松本店酒税計算用!$A5,年度・店舗別売上量!$A$184:$A$205,0),MATCH(かんてい局松本店酒税計算用!H$2,年度・店舗別売上量!$184:$184,0)),0)</f>
        <v>0</v>
      </c>
      <c r="I5">
        <f>IFERROR(INDEX(年度・店舗別売上量!$184:$205,MATCH(かんてい局松本店酒税計算用!$A5,年度・店舗別売上量!$A$184:$A$205,0),MATCH(かんてい局松本店酒税計算用!I$2,年度・店舗別売上量!$184:$184,0)),0)</f>
        <v>0</v>
      </c>
      <c r="J5">
        <f>IFERROR(INDEX(年度・店舗別売上量!$184:$205,MATCH(かんてい局松本店酒税計算用!$A5,年度・店舗別売上量!$A$184:$A$205,0),MATCH(かんてい局松本店酒税計算用!J$2,年度・店舗別売上量!$184:$184,0)),0)</f>
        <v>0</v>
      </c>
      <c r="K5">
        <f>IFERROR(INDEX(年度・店舗別売上量!$184:$205,MATCH(かんてい局松本店酒税計算用!$A5,年度・店舗別売上量!$A$184:$A$205,0),MATCH(かんてい局松本店酒税計算用!K$2,年度・店舗別売上量!$184:$184,0)),0)</f>
        <v>0</v>
      </c>
      <c r="L5">
        <f>IFERROR(INDEX(年度・店舗別売上量!$184:$205,MATCH(かんてい局松本店酒税計算用!$A5,年度・店舗別売上量!$A$184:$A$205,0),MATCH(かんてい局松本店酒税計算用!L$2,年度・店舗別売上量!$184:$184,0)),0)</f>
        <v>0</v>
      </c>
      <c r="M5">
        <f>IFERROR(INDEX(年度・店舗別売上量!$184:$205,MATCH(かんてい局松本店酒税計算用!$A5,年度・店舗別売上量!$A$184:$A$205,0),MATCH(かんてい局松本店酒税計算用!M$2,年度・店舗別売上量!$184:$184,0)),0)</f>
        <v>0</v>
      </c>
      <c r="N5">
        <f>IFERROR(INDEX(年度・店舗別売上量!$184:$205,MATCH(かんてい局松本店酒税計算用!$A5,年度・店舗別売上量!$A$184:$A$205,0),MATCH(かんてい局松本店酒税計算用!N$2,年度・店舗別売上量!$184:$184,0)),0)</f>
        <v>0</v>
      </c>
      <c r="O5">
        <f>IFERROR(INDEX(年度・店舗別売上量!$184:$205,MATCH(かんてい局松本店酒税計算用!$A5,年度・店舗別売上量!$A$184:$A$205,0),MATCH(かんてい局松本店酒税計算用!O$2,年度・店舗別売上量!$184:$184,0)),0)</f>
        <v>0</v>
      </c>
      <c r="P5">
        <f>IFERROR(INDEX(年度・店舗別売上量!$184:$205,MATCH(かんてい局松本店酒税計算用!$A5,年度・店舗別売上量!$A$184:$A$205,0),MATCH(かんてい局松本店酒税計算用!P$2,年度・店舗別売上量!$184:$184,0)),0)</f>
        <v>0</v>
      </c>
      <c r="Q5">
        <f>IFERROR(INDEX(年度・店舗別売上量!$184:$205,MATCH(かんてい局松本店酒税計算用!$A5,年度・店舗別売上量!$A$184:$A$205,0),MATCH(かんてい局松本店酒税計算用!Q$2,年度・店舗別売上量!$184:$184,0)),0)</f>
        <v>0</v>
      </c>
      <c r="R5">
        <f>IFERROR(INDEX(年度・店舗別売上量!$184:$205,MATCH(かんてい局松本店酒税計算用!$A5,年度・店舗別売上量!$A$184:$A$205,0),MATCH(かんてい局松本店酒税計算用!R$2,年度・店舗別売上量!$184:$184,0)),0)</f>
        <v>0</v>
      </c>
      <c r="S5">
        <f>IFERROR(INDEX(年度・店舗別売上量!$184:$205,MATCH(かんてい局松本店酒税計算用!$A5,年度・店舗別売上量!$A$184:$A$205,0),MATCH(かんてい局松本店酒税計算用!S$2,年度・店舗別売上量!$184:$184,0)),0)</f>
        <v>0</v>
      </c>
      <c r="T5">
        <f>IFERROR(INDEX(年度・店舗別売上量!$184:$205,MATCH(かんてい局松本店酒税計算用!$A5,年度・店舗別売上量!$A$184:$A$205,0),MATCH(かんてい局松本店酒税計算用!T$2,年度・店舗別売上量!$184:$184,0)),0)</f>
        <v>0</v>
      </c>
      <c r="U5">
        <f>IFERROR(INDEX(年度・店舗別売上量!$184:$205,MATCH(かんてい局松本店酒税計算用!$A5,年度・店舗別売上量!$A$184:$A$205,0),MATCH(かんてい局松本店酒税計算用!U$2,年度・店舗別売上量!$184:$184,0)),0)</f>
        <v>0</v>
      </c>
      <c r="V5">
        <f>IFERROR(INDEX(年度・店舗別売上量!$184:$205,MATCH(かんてい局松本店酒税計算用!$A5,年度・店舗別売上量!$A$184:$A$205,0),MATCH(かんてい局松本店酒税計算用!V$2,年度・店舗別売上量!$184:$184,0)),0)</f>
        <v>0</v>
      </c>
    </row>
    <row r="6" spans="1:22">
      <c r="A6" t="str">
        <f>管理!$C$5</f>
        <v>単式蒸留焼酎</v>
      </c>
      <c r="B6">
        <f>IFERROR(INDEX(年度・店舗別売上量!$184:$205,MATCH(かんてい局松本店酒税計算用!$A6,年度・店舗別売上量!$A$184:$A$205,0),MATCH(かんてい局松本店酒税計算用!B$2,年度・店舗別売上量!$184:$184,0)),0)</f>
        <v>0</v>
      </c>
      <c r="C6">
        <f>IFERROR(INDEX(年度・店舗別売上量!$184:$205,MATCH(かんてい局松本店酒税計算用!$A6,年度・店舗別売上量!$A$184:$A$205,0),MATCH(かんてい局松本店酒税計算用!C$2,年度・店舗別売上量!$184:$184,0)),0)</f>
        <v>0</v>
      </c>
      <c r="D6">
        <f>IFERROR(INDEX(年度・店舗別売上量!$184:$205,MATCH(かんてい局松本店酒税計算用!$A6,年度・店舗別売上量!$A$184:$A$205,0),MATCH(かんてい局松本店酒税計算用!D$2,年度・店舗別売上量!$184:$184,0)),0)</f>
        <v>0</v>
      </c>
      <c r="E6">
        <f>IFERROR(INDEX(年度・店舗別売上量!$184:$205,MATCH(かんてい局松本店酒税計算用!$A6,年度・店舗別売上量!$A$184:$A$205,0),MATCH(かんてい局松本店酒税計算用!E$2,年度・店舗別売上量!$184:$184,0)),0)</f>
        <v>0</v>
      </c>
      <c r="F6">
        <f>IFERROR(INDEX(年度・店舗別売上量!$184:$205,MATCH(かんてい局松本店酒税計算用!$A6,年度・店舗別売上量!$A$184:$A$205,0),MATCH(かんてい局松本店酒税計算用!F$2,年度・店舗別売上量!$184:$184,0)),0)</f>
        <v>0</v>
      </c>
      <c r="G6">
        <f>IFERROR(INDEX(年度・店舗別売上量!$184:$205,MATCH(かんてい局松本店酒税計算用!$A6,年度・店舗別売上量!$A$184:$A$205,0),MATCH(かんてい局松本店酒税計算用!G$2,年度・店舗別売上量!$184:$184,0)),0)</f>
        <v>0</v>
      </c>
      <c r="H6">
        <f>IFERROR(INDEX(年度・店舗別売上量!$184:$205,MATCH(かんてい局松本店酒税計算用!$A6,年度・店舗別売上量!$A$184:$A$205,0),MATCH(かんてい局松本店酒税計算用!H$2,年度・店舗別売上量!$184:$184,0)),0)</f>
        <v>0</v>
      </c>
      <c r="I6">
        <f>IFERROR(INDEX(年度・店舗別売上量!$184:$205,MATCH(かんてい局松本店酒税計算用!$A6,年度・店舗別売上量!$A$184:$A$205,0),MATCH(かんてい局松本店酒税計算用!I$2,年度・店舗別売上量!$184:$184,0)),0)</f>
        <v>0</v>
      </c>
      <c r="J6">
        <f>IFERROR(INDEX(年度・店舗別売上量!$184:$205,MATCH(かんてい局松本店酒税計算用!$A6,年度・店舗別売上量!$A$184:$A$205,0),MATCH(かんてい局松本店酒税計算用!J$2,年度・店舗別売上量!$184:$184,0)),0)</f>
        <v>0</v>
      </c>
      <c r="K6">
        <f>IFERROR(INDEX(年度・店舗別売上量!$184:$205,MATCH(かんてい局松本店酒税計算用!$A6,年度・店舗別売上量!$A$184:$A$205,0),MATCH(かんてい局松本店酒税計算用!K$2,年度・店舗別売上量!$184:$184,0)),0)</f>
        <v>0</v>
      </c>
      <c r="L6">
        <f>IFERROR(INDEX(年度・店舗別売上量!$184:$205,MATCH(かんてい局松本店酒税計算用!$A6,年度・店舗別売上量!$A$184:$A$205,0),MATCH(かんてい局松本店酒税計算用!L$2,年度・店舗別売上量!$184:$184,0)),0)</f>
        <v>0</v>
      </c>
      <c r="M6">
        <f>IFERROR(INDEX(年度・店舗別売上量!$184:$205,MATCH(かんてい局松本店酒税計算用!$A6,年度・店舗別売上量!$A$184:$A$205,0),MATCH(かんてい局松本店酒税計算用!M$2,年度・店舗別売上量!$184:$184,0)),0)</f>
        <v>0</v>
      </c>
      <c r="N6">
        <f>IFERROR(INDEX(年度・店舗別売上量!$184:$205,MATCH(かんてい局松本店酒税計算用!$A6,年度・店舗別売上量!$A$184:$A$205,0),MATCH(かんてい局松本店酒税計算用!N$2,年度・店舗別売上量!$184:$184,0)),0)</f>
        <v>0</v>
      </c>
      <c r="O6">
        <f>IFERROR(INDEX(年度・店舗別売上量!$184:$205,MATCH(かんてい局松本店酒税計算用!$A6,年度・店舗別売上量!$A$184:$A$205,0),MATCH(かんてい局松本店酒税計算用!O$2,年度・店舗別売上量!$184:$184,0)),0)</f>
        <v>0</v>
      </c>
      <c r="P6">
        <f>IFERROR(INDEX(年度・店舗別売上量!$184:$205,MATCH(かんてい局松本店酒税計算用!$A6,年度・店舗別売上量!$A$184:$A$205,0),MATCH(かんてい局松本店酒税計算用!P$2,年度・店舗別売上量!$184:$184,0)),0)</f>
        <v>0</v>
      </c>
      <c r="Q6">
        <f>IFERROR(INDEX(年度・店舗別売上量!$184:$205,MATCH(かんてい局松本店酒税計算用!$A6,年度・店舗別売上量!$A$184:$A$205,0),MATCH(かんてい局松本店酒税計算用!Q$2,年度・店舗別売上量!$184:$184,0)),0)</f>
        <v>0</v>
      </c>
      <c r="R6">
        <f>IFERROR(INDEX(年度・店舗別売上量!$184:$205,MATCH(かんてい局松本店酒税計算用!$A6,年度・店舗別売上量!$A$184:$A$205,0),MATCH(かんてい局松本店酒税計算用!R$2,年度・店舗別売上量!$184:$184,0)),0)</f>
        <v>0</v>
      </c>
      <c r="S6">
        <f>IFERROR(INDEX(年度・店舗別売上量!$184:$205,MATCH(かんてい局松本店酒税計算用!$A6,年度・店舗別売上量!$A$184:$A$205,0),MATCH(かんてい局松本店酒税計算用!S$2,年度・店舗別売上量!$184:$184,0)),0)</f>
        <v>0</v>
      </c>
      <c r="T6">
        <f>IFERROR(INDEX(年度・店舗別売上量!$184:$205,MATCH(かんてい局松本店酒税計算用!$A6,年度・店舗別売上量!$A$184:$A$205,0),MATCH(かんてい局松本店酒税計算用!T$2,年度・店舗別売上量!$184:$184,0)),0)</f>
        <v>0</v>
      </c>
      <c r="U6">
        <f>IFERROR(INDEX(年度・店舗別売上量!$184:$205,MATCH(かんてい局松本店酒税計算用!$A6,年度・店舗別売上量!$A$184:$A$205,0),MATCH(かんてい局松本店酒税計算用!U$2,年度・店舗別売上量!$184:$184,0)),0)</f>
        <v>0</v>
      </c>
      <c r="V6">
        <f>IFERROR(INDEX(年度・店舗別売上量!$184:$205,MATCH(かんてい局松本店酒税計算用!$A6,年度・店舗別売上量!$A$184:$A$205,0),MATCH(かんてい局松本店酒税計算用!V$2,年度・店舗別売上量!$184:$184,0)),0)</f>
        <v>0</v>
      </c>
    </row>
    <row r="7" spans="1:22">
      <c r="A7" t="str">
        <f>管理!$C$6</f>
        <v>みりん</v>
      </c>
      <c r="B7">
        <f>IFERROR(INDEX(年度・店舗別売上量!$184:$205,MATCH(かんてい局松本店酒税計算用!$A7,年度・店舗別売上量!$A$184:$A$205,0),MATCH(かんてい局松本店酒税計算用!B$2,年度・店舗別売上量!$184:$184,0)),0)</f>
        <v>0</v>
      </c>
      <c r="C7">
        <f>IFERROR(INDEX(年度・店舗別売上量!$184:$205,MATCH(かんてい局松本店酒税計算用!$A7,年度・店舗別売上量!$A$184:$A$205,0),MATCH(かんてい局松本店酒税計算用!C$2,年度・店舗別売上量!$184:$184,0)),0)</f>
        <v>0</v>
      </c>
      <c r="D7">
        <f>IFERROR(INDEX(年度・店舗別売上量!$184:$205,MATCH(かんてい局松本店酒税計算用!$A7,年度・店舗別売上量!$A$184:$A$205,0),MATCH(かんてい局松本店酒税計算用!D$2,年度・店舗別売上量!$184:$184,0)),0)</f>
        <v>0</v>
      </c>
      <c r="E7">
        <f>IFERROR(INDEX(年度・店舗別売上量!$184:$205,MATCH(かんてい局松本店酒税計算用!$A7,年度・店舗別売上量!$A$184:$A$205,0),MATCH(かんてい局松本店酒税計算用!E$2,年度・店舗別売上量!$184:$184,0)),0)</f>
        <v>0</v>
      </c>
      <c r="F7">
        <f>IFERROR(INDEX(年度・店舗別売上量!$184:$205,MATCH(かんてい局松本店酒税計算用!$A7,年度・店舗別売上量!$A$184:$A$205,0),MATCH(かんてい局松本店酒税計算用!F$2,年度・店舗別売上量!$184:$184,0)),0)</f>
        <v>0</v>
      </c>
      <c r="G7">
        <f>IFERROR(INDEX(年度・店舗別売上量!$184:$205,MATCH(かんてい局松本店酒税計算用!$A7,年度・店舗別売上量!$A$184:$A$205,0),MATCH(かんてい局松本店酒税計算用!G$2,年度・店舗別売上量!$184:$184,0)),0)</f>
        <v>0</v>
      </c>
      <c r="H7">
        <f>IFERROR(INDEX(年度・店舗別売上量!$184:$205,MATCH(かんてい局松本店酒税計算用!$A7,年度・店舗別売上量!$A$184:$A$205,0),MATCH(かんてい局松本店酒税計算用!H$2,年度・店舗別売上量!$184:$184,0)),0)</f>
        <v>0</v>
      </c>
      <c r="I7">
        <f>IFERROR(INDEX(年度・店舗別売上量!$184:$205,MATCH(かんてい局松本店酒税計算用!$A7,年度・店舗別売上量!$A$184:$A$205,0),MATCH(かんてい局松本店酒税計算用!I$2,年度・店舗別売上量!$184:$184,0)),0)</f>
        <v>0</v>
      </c>
      <c r="J7">
        <f>IFERROR(INDEX(年度・店舗別売上量!$184:$205,MATCH(かんてい局松本店酒税計算用!$A7,年度・店舗別売上量!$A$184:$A$205,0),MATCH(かんてい局松本店酒税計算用!J$2,年度・店舗別売上量!$184:$184,0)),0)</f>
        <v>0</v>
      </c>
      <c r="K7">
        <f>IFERROR(INDEX(年度・店舗別売上量!$184:$205,MATCH(かんてい局松本店酒税計算用!$A7,年度・店舗別売上量!$A$184:$A$205,0),MATCH(かんてい局松本店酒税計算用!K$2,年度・店舗別売上量!$184:$184,0)),0)</f>
        <v>0</v>
      </c>
      <c r="L7">
        <f>IFERROR(INDEX(年度・店舗別売上量!$184:$205,MATCH(かんてい局松本店酒税計算用!$A7,年度・店舗別売上量!$A$184:$A$205,0),MATCH(かんてい局松本店酒税計算用!L$2,年度・店舗別売上量!$184:$184,0)),0)</f>
        <v>0</v>
      </c>
      <c r="M7">
        <f>IFERROR(INDEX(年度・店舗別売上量!$184:$205,MATCH(かんてい局松本店酒税計算用!$A7,年度・店舗別売上量!$A$184:$A$205,0),MATCH(かんてい局松本店酒税計算用!M$2,年度・店舗別売上量!$184:$184,0)),0)</f>
        <v>0</v>
      </c>
      <c r="N7">
        <f>IFERROR(INDEX(年度・店舗別売上量!$184:$205,MATCH(かんてい局松本店酒税計算用!$A7,年度・店舗別売上量!$A$184:$A$205,0),MATCH(かんてい局松本店酒税計算用!N$2,年度・店舗別売上量!$184:$184,0)),0)</f>
        <v>0</v>
      </c>
      <c r="O7">
        <f>IFERROR(INDEX(年度・店舗別売上量!$184:$205,MATCH(かんてい局松本店酒税計算用!$A7,年度・店舗別売上量!$A$184:$A$205,0),MATCH(かんてい局松本店酒税計算用!O$2,年度・店舗別売上量!$184:$184,0)),0)</f>
        <v>0</v>
      </c>
      <c r="P7">
        <f>IFERROR(INDEX(年度・店舗別売上量!$184:$205,MATCH(かんてい局松本店酒税計算用!$A7,年度・店舗別売上量!$A$184:$A$205,0),MATCH(かんてい局松本店酒税計算用!P$2,年度・店舗別売上量!$184:$184,0)),0)</f>
        <v>0</v>
      </c>
      <c r="Q7">
        <f>IFERROR(INDEX(年度・店舗別売上量!$184:$205,MATCH(かんてい局松本店酒税計算用!$A7,年度・店舗別売上量!$A$184:$A$205,0),MATCH(かんてい局松本店酒税計算用!Q$2,年度・店舗別売上量!$184:$184,0)),0)</f>
        <v>0</v>
      </c>
      <c r="R7">
        <f>IFERROR(INDEX(年度・店舗別売上量!$184:$205,MATCH(かんてい局松本店酒税計算用!$A7,年度・店舗別売上量!$A$184:$A$205,0),MATCH(かんてい局松本店酒税計算用!R$2,年度・店舗別売上量!$184:$184,0)),0)</f>
        <v>0</v>
      </c>
      <c r="S7">
        <f>IFERROR(INDEX(年度・店舗別売上量!$184:$205,MATCH(かんてい局松本店酒税計算用!$A7,年度・店舗別売上量!$A$184:$A$205,0),MATCH(かんてい局松本店酒税計算用!S$2,年度・店舗別売上量!$184:$184,0)),0)</f>
        <v>0</v>
      </c>
      <c r="T7">
        <f>IFERROR(INDEX(年度・店舗別売上量!$184:$205,MATCH(かんてい局松本店酒税計算用!$A7,年度・店舗別売上量!$A$184:$A$205,0),MATCH(かんてい局松本店酒税計算用!T$2,年度・店舗別売上量!$184:$184,0)),0)</f>
        <v>0</v>
      </c>
      <c r="U7">
        <f>IFERROR(INDEX(年度・店舗別売上量!$184:$205,MATCH(かんてい局松本店酒税計算用!$A7,年度・店舗別売上量!$A$184:$A$205,0),MATCH(かんてい局松本店酒税計算用!U$2,年度・店舗別売上量!$184:$184,0)),0)</f>
        <v>0</v>
      </c>
      <c r="V7">
        <f>IFERROR(INDEX(年度・店舗別売上量!$184:$205,MATCH(かんてい局松本店酒税計算用!$A7,年度・店舗別売上量!$A$184:$A$205,0),MATCH(かんてい局松本店酒税計算用!V$2,年度・店舗別売上量!$184:$184,0)),0)</f>
        <v>0</v>
      </c>
    </row>
    <row r="8" spans="1:22">
      <c r="A8" t="str">
        <f>管理!$C$7</f>
        <v>ビール</v>
      </c>
      <c r="B8">
        <f>IFERROR(INDEX(年度・店舗別売上量!$184:$205,MATCH(かんてい局松本店酒税計算用!$A8,年度・店舗別売上量!$A$184:$A$205,0),MATCH(かんてい局松本店酒税計算用!B$2,年度・店舗別売上量!$184:$184,0)),0)</f>
        <v>0</v>
      </c>
      <c r="C8">
        <f>IFERROR(INDEX(年度・店舗別売上量!$184:$205,MATCH(かんてい局松本店酒税計算用!$A8,年度・店舗別売上量!$A$184:$A$205,0),MATCH(かんてい局松本店酒税計算用!C$2,年度・店舗別売上量!$184:$184,0)),0)</f>
        <v>0</v>
      </c>
      <c r="D8">
        <f>IFERROR(INDEX(年度・店舗別売上量!$184:$205,MATCH(かんてい局松本店酒税計算用!$A8,年度・店舗別売上量!$A$184:$A$205,0),MATCH(かんてい局松本店酒税計算用!D$2,年度・店舗別売上量!$184:$184,0)),0)</f>
        <v>0</v>
      </c>
      <c r="E8">
        <f>IFERROR(INDEX(年度・店舗別売上量!$184:$205,MATCH(かんてい局松本店酒税計算用!$A8,年度・店舗別売上量!$A$184:$A$205,0),MATCH(かんてい局松本店酒税計算用!E$2,年度・店舗別売上量!$184:$184,0)),0)</f>
        <v>0</v>
      </c>
      <c r="F8">
        <f>IFERROR(INDEX(年度・店舗別売上量!$184:$205,MATCH(かんてい局松本店酒税計算用!$A8,年度・店舗別売上量!$A$184:$A$205,0),MATCH(かんてい局松本店酒税計算用!F$2,年度・店舗別売上量!$184:$184,0)),0)</f>
        <v>0</v>
      </c>
      <c r="G8">
        <f>IFERROR(INDEX(年度・店舗別売上量!$184:$205,MATCH(かんてい局松本店酒税計算用!$A8,年度・店舗別売上量!$A$184:$A$205,0),MATCH(かんてい局松本店酒税計算用!G$2,年度・店舗別売上量!$184:$184,0)),0)</f>
        <v>0</v>
      </c>
      <c r="H8">
        <f>IFERROR(INDEX(年度・店舗別売上量!$184:$205,MATCH(かんてい局松本店酒税計算用!$A8,年度・店舗別売上量!$A$184:$A$205,0),MATCH(かんてい局松本店酒税計算用!H$2,年度・店舗別売上量!$184:$184,0)),0)</f>
        <v>0</v>
      </c>
      <c r="I8">
        <f>IFERROR(INDEX(年度・店舗別売上量!$184:$205,MATCH(かんてい局松本店酒税計算用!$A8,年度・店舗別売上量!$A$184:$A$205,0),MATCH(かんてい局松本店酒税計算用!I$2,年度・店舗別売上量!$184:$184,0)),0)</f>
        <v>0</v>
      </c>
      <c r="J8">
        <f>IFERROR(INDEX(年度・店舗別売上量!$184:$205,MATCH(かんてい局松本店酒税計算用!$A8,年度・店舗別売上量!$A$184:$A$205,0),MATCH(かんてい局松本店酒税計算用!J$2,年度・店舗別売上量!$184:$184,0)),0)</f>
        <v>0</v>
      </c>
      <c r="K8">
        <f>IFERROR(INDEX(年度・店舗別売上量!$184:$205,MATCH(かんてい局松本店酒税計算用!$A8,年度・店舗別売上量!$A$184:$A$205,0),MATCH(かんてい局松本店酒税計算用!K$2,年度・店舗別売上量!$184:$184,0)),0)</f>
        <v>0</v>
      </c>
      <c r="L8">
        <f>IFERROR(INDEX(年度・店舗別売上量!$184:$205,MATCH(かんてい局松本店酒税計算用!$A8,年度・店舗別売上量!$A$184:$A$205,0),MATCH(かんてい局松本店酒税計算用!L$2,年度・店舗別売上量!$184:$184,0)),0)</f>
        <v>0</v>
      </c>
      <c r="M8">
        <f>IFERROR(INDEX(年度・店舗別売上量!$184:$205,MATCH(かんてい局松本店酒税計算用!$A8,年度・店舗別売上量!$A$184:$A$205,0),MATCH(かんてい局松本店酒税計算用!M$2,年度・店舗別売上量!$184:$184,0)),0)</f>
        <v>0</v>
      </c>
      <c r="N8">
        <f>IFERROR(INDEX(年度・店舗別売上量!$184:$205,MATCH(かんてい局松本店酒税計算用!$A8,年度・店舗別売上量!$A$184:$A$205,0),MATCH(かんてい局松本店酒税計算用!N$2,年度・店舗別売上量!$184:$184,0)),0)</f>
        <v>0</v>
      </c>
      <c r="O8">
        <f>IFERROR(INDEX(年度・店舗別売上量!$184:$205,MATCH(かんてい局松本店酒税計算用!$A8,年度・店舗別売上量!$A$184:$A$205,0),MATCH(かんてい局松本店酒税計算用!O$2,年度・店舗別売上量!$184:$184,0)),0)</f>
        <v>0</v>
      </c>
      <c r="P8">
        <f>IFERROR(INDEX(年度・店舗別売上量!$184:$205,MATCH(かんてい局松本店酒税計算用!$A8,年度・店舗別売上量!$A$184:$A$205,0),MATCH(かんてい局松本店酒税計算用!P$2,年度・店舗別売上量!$184:$184,0)),0)</f>
        <v>0</v>
      </c>
      <c r="Q8">
        <f>IFERROR(INDEX(年度・店舗別売上量!$184:$205,MATCH(かんてい局松本店酒税計算用!$A8,年度・店舗別売上量!$A$184:$A$205,0),MATCH(かんてい局松本店酒税計算用!Q$2,年度・店舗別売上量!$184:$184,0)),0)</f>
        <v>0</v>
      </c>
      <c r="R8">
        <f>IFERROR(INDEX(年度・店舗別売上量!$184:$205,MATCH(かんてい局松本店酒税計算用!$A8,年度・店舗別売上量!$A$184:$A$205,0),MATCH(かんてい局松本店酒税計算用!R$2,年度・店舗別売上量!$184:$184,0)),0)</f>
        <v>0</v>
      </c>
      <c r="S8">
        <f>IFERROR(INDEX(年度・店舗別売上量!$184:$205,MATCH(かんてい局松本店酒税計算用!$A8,年度・店舗別売上量!$A$184:$A$205,0),MATCH(かんてい局松本店酒税計算用!S$2,年度・店舗別売上量!$184:$184,0)),0)</f>
        <v>0</v>
      </c>
      <c r="T8">
        <f>IFERROR(INDEX(年度・店舗別売上量!$184:$205,MATCH(かんてい局松本店酒税計算用!$A8,年度・店舗別売上量!$A$184:$A$205,0),MATCH(かんてい局松本店酒税計算用!T$2,年度・店舗別売上量!$184:$184,0)),0)</f>
        <v>0</v>
      </c>
      <c r="U8">
        <f>IFERROR(INDEX(年度・店舗別売上量!$184:$205,MATCH(かんてい局松本店酒税計算用!$A8,年度・店舗別売上量!$A$184:$A$205,0),MATCH(かんてい局松本店酒税計算用!U$2,年度・店舗別売上量!$184:$184,0)),0)</f>
        <v>0</v>
      </c>
      <c r="V8">
        <f>IFERROR(INDEX(年度・店舗別売上量!$184:$205,MATCH(かんてい局松本店酒税計算用!$A8,年度・店舗別売上量!$A$184:$A$205,0),MATCH(かんてい局松本店酒税計算用!V$2,年度・店舗別売上量!$184:$184,0)),0)</f>
        <v>0</v>
      </c>
    </row>
    <row r="9" spans="1:22">
      <c r="A9" t="str">
        <f>管理!$C$8</f>
        <v>果実酒</v>
      </c>
      <c r="B9">
        <f>IFERROR(INDEX(年度・店舗別売上量!$184:$205,MATCH(かんてい局松本店酒税計算用!$A9,年度・店舗別売上量!$A$184:$A$205,0),MATCH(かんてい局松本店酒税計算用!B$2,年度・店舗別売上量!$184:$184,0)),0)</f>
        <v>0</v>
      </c>
      <c r="C9">
        <f>IFERROR(INDEX(年度・店舗別売上量!$184:$205,MATCH(かんてい局松本店酒税計算用!$A9,年度・店舗別売上量!$A$184:$A$205,0),MATCH(かんてい局松本店酒税計算用!C$2,年度・店舗別売上量!$184:$184,0)),0)</f>
        <v>0</v>
      </c>
      <c r="D9">
        <f>IFERROR(INDEX(年度・店舗別売上量!$184:$205,MATCH(かんてい局松本店酒税計算用!$A9,年度・店舗別売上量!$A$184:$A$205,0),MATCH(かんてい局松本店酒税計算用!D$2,年度・店舗別売上量!$184:$184,0)),0)</f>
        <v>0</v>
      </c>
      <c r="E9">
        <f>IFERROR(INDEX(年度・店舗別売上量!$184:$205,MATCH(かんてい局松本店酒税計算用!$A9,年度・店舗別売上量!$A$184:$A$205,0),MATCH(かんてい局松本店酒税計算用!E$2,年度・店舗別売上量!$184:$184,0)),0)</f>
        <v>0</v>
      </c>
      <c r="F9">
        <f>IFERROR(INDEX(年度・店舗別売上量!$184:$205,MATCH(かんてい局松本店酒税計算用!$A9,年度・店舗別売上量!$A$184:$A$205,0),MATCH(かんてい局松本店酒税計算用!F$2,年度・店舗別売上量!$184:$184,0)),0)</f>
        <v>0</v>
      </c>
      <c r="G9">
        <f>IFERROR(INDEX(年度・店舗別売上量!$184:$205,MATCH(かんてい局松本店酒税計算用!$A9,年度・店舗別売上量!$A$184:$A$205,0),MATCH(かんてい局松本店酒税計算用!G$2,年度・店舗別売上量!$184:$184,0)),0)</f>
        <v>0</v>
      </c>
      <c r="H9">
        <f>IFERROR(INDEX(年度・店舗別売上量!$184:$205,MATCH(かんてい局松本店酒税計算用!$A9,年度・店舗別売上量!$A$184:$A$205,0),MATCH(かんてい局松本店酒税計算用!H$2,年度・店舗別売上量!$184:$184,0)),0)</f>
        <v>0</v>
      </c>
      <c r="I9">
        <f>IFERROR(INDEX(年度・店舗別売上量!$184:$205,MATCH(かんてい局松本店酒税計算用!$A9,年度・店舗別売上量!$A$184:$A$205,0),MATCH(かんてい局松本店酒税計算用!I$2,年度・店舗別売上量!$184:$184,0)),0)</f>
        <v>0</v>
      </c>
      <c r="J9">
        <f>IFERROR(INDEX(年度・店舗別売上量!$184:$205,MATCH(かんてい局松本店酒税計算用!$A9,年度・店舗別売上量!$A$184:$A$205,0),MATCH(かんてい局松本店酒税計算用!J$2,年度・店舗別売上量!$184:$184,0)),0)</f>
        <v>0</v>
      </c>
      <c r="K9">
        <f>IFERROR(INDEX(年度・店舗別売上量!$184:$205,MATCH(かんてい局松本店酒税計算用!$A9,年度・店舗別売上量!$A$184:$A$205,0),MATCH(かんてい局松本店酒税計算用!K$2,年度・店舗別売上量!$184:$184,0)),0)</f>
        <v>0</v>
      </c>
      <c r="L9">
        <f>IFERROR(INDEX(年度・店舗別売上量!$184:$205,MATCH(かんてい局松本店酒税計算用!$A9,年度・店舗別売上量!$A$184:$A$205,0),MATCH(かんてい局松本店酒税計算用!L$2,年度・店舗別売上量!$184:$184,0)),0)</f>
        <v>0</v>
      </c>
      <c r="M9">
        <f>IFERROR(INDEX(年度・店舗別売上量!$184:$205,MATCH(かんてい局松本店酒税計算用!$A9,年度・店舗別売上量!$A$184:$A$205,0),MATCH(かんてい局松本店酒税計算用!M$2,年度・店舗別売上量!$184:$184,0)),0)</f>
        <v>0</v>
      </c>
      <c r="N9">
        <f>IFERROR(INDEX(年度・店舗別売上量!$184:$205,MATCH(かんてい局松本店酒税計算用!$A9,年度・店舗別売上量!$A$184:$A$205,0),MATCH(かんてい局松本店酒税計算用!N$2,年度・店舗別売上量!$184:$184,0)),0)</f>
        <v>0</v>
      </c>
      <c r="O9">
        <f>IFERROR(INDEX(年度・店舗別売上量!$184:$205,MATCH(かんてい局松本店酒税計算用!$A9,年度・店舗別売上量!$A$184:$A$205,0),MATCH(かんてい局松本店酒税計算用!O$2,年度・店舗別売上量!$184:$184,0)),0)</f>
        <v>0</v>
      </c>
      <c r="P9">
        <f>IFERROR(INDEX(年度・店舗別売上量!$184:$205,MATCH(かんてい局松本店酒税計算用!$A9,年度・店舗別売上量!$A$184:$A$205,0),MATCH(かんてい局松本店酒税計算用!P$2,年度・店舗別売上量!$184:$184,0)),0)</f>
        <v>0</v>
      </c>
      <c r="Q9">
        <f>IFERROR(INDEX(年度・店舗別売上量!$184:$205,MATCH(かんてい局松本店酒税計算用!$A9,年度・店舗別売上量!$A$184:$A$205,0),MATCH(かんてい局松本店酒税計算用!Q$2,年度・店舗別売上量!$184:$184,0)),0)</f>
        <v>0</v>
      </c>
      <c r="R9">
        <f>IFERROR(INDEX(年度・店舗別売上量!$184:$205,MATCH(かんてい局松本店酒税計算用!$A9,年度・店舗別売上量!$A$184:$A$205,0),MATCH(かんてい局松本店酒税計算用!R$2,年度・店舗別売上量!$184:$184,0)),0)</f>
        <v>0</v>
      </c>
      <c r="S9">
        <f>IFERROR(INDEX(年度・店舗別売上量!$184:$205,MATCH(かんてい局松本店酒税計算用!$A9,年度・店舗別売上量!$A$184:$A$205,0),MATCH(かんてい局松本店酒税計算用!S$2,年度・店舗別売上量!$184:$184,0)),0)</f>
        <v>0</v>
      </c>
      <c r="T9">
        <f>IFERROR(INDEX(年度・店舗別売上量!$184:$205,MATCH(かんてい局松本店酒税計算用!$A9,年度・店舗別売上量!$A$184:$A$205,0),MATCH(かんてい局松本店酒税計算用!T$2,年度・店舗別売上量!$184:$184,0)),0)</f>
        <v>0</v>
      </c>
      <c r="U9">
        <f>IFERROR(INDEX(年度・店舗別売上量!$184:$205,MATCH(かんてい局松本店酒税計算用!$A9,年度・店舗別売上量!$A$184:$A$205,0),MATCH(かんてい局松本店酒税計算用!U$2,年度・店舗別売上量!$184:$184,0)),0)</f>
        <v>0</v>
      </c>
      <c r="V9">
        <f>IFERROR(INDEX(年度・店舗別売上量!$184:$205,MATCH(かんてい局松本店酒税計算用!$A9,年度・店舗別売上量!$A$184:$A$205,0),MATCH(かんてい局松本店酒税計算用!V$2,年度・店舗別売上量!$184:$184,0)),0)</f>
        <v>0</v>
      </c>
    </row>
    <row r="10" spans="1:22">
      <c r="A10" t="str">
        <f>管理!$C$9</f>
        <v>甘味果実酒</v>
      </c>
      <c r="B10">
        <f>IFERROR(INDEX(年度・店舗別売上量!$184:$205,MATCH(かんてい局松本店酒税計算用!$A10,年度・店舗別売上量!$A$184:$A$205,0),MATCH(かんてい局松本店酒税計算用!B$2,年度・店舗別売上量!$184:$184,0)),0)</f>
        <v>0</v>
      </c>
      <c r="C10">
        <f>IFERROR(INDEX(年度・店舗別売上量!$184:$205,MATCH(かんてい局松本店酒税計算用!$A10,年度・店舗別売上量!$A$184:$A$205,0),MATCH(かんてい局松本店酒税計算用!C$2,年度・店舗別売上量!$184:$184,0)),0)</f>
        <v>0</v>
      </c>
      <c r="D10">
        <f>IFERROR(INDEX(年度・店舗別売上量!$184:$205,MATCH(かんてい局松本店酒税計算用!$A10,年度・店舗別売上量!$A$184:$A$205,0),MATCH(かんてい局松本店酒税計算用!D$2,年度・店舗別売上量!$184:$184,0)),0)</f>
        <v>0</v>
      </c>
      <c r="E10">
        <f>IFERROR(INDEX(年度・店舗別売上量!$184:$205,MATCH(かんてい局松本店酒税計算用!$A10,年度・店舗別売上量!$A$184:$A$205,0),MATCH(かんてい局松本店酒税計算用!E$2,年度・店舗別売上量!$184:$184,0)),0)</f>
        <v>0</v>
      </c>
      <c r="F10">
        <f>IFERROR(INDEX(年度・店舗別売上量!$184:$205,MATCH(かんてい局松本店酒税計算用!$A10,年度・店舗別売上量!$A$184:$A$205,0),MATCH(かんてい局松本店酒税計算用!F$2,年度・店舗別売上量!$184:$184,0)),0)</f>
        <v>0</v>
      </c>
      <c r="G10">
        <f>IFERROR(INDEX(年度・店舗別売上量!$184:$205,MATCH(かんてい局松本店酒税計算用!$A10,年度・店舗別売上量!$A$184:$A$205,0),MATCH(かんてい局松本店酒税計算用!G$2,年度・店舗別売上量!$184:$184,0)),0)</f>
        <v>0</v>
      </c>
      <c r="H10">
        <f>IFERROR(INDEX(年度・店舗別売上量!$184:$205,MATCH(かんてい局松本店酒税計算用!$A10,年度・店舗別売上量!$A$184:$A$205,0),MATCH(かんてい局松本店酒税計算用!H$2,年度・店舗別売上量!$184:$184,0)),0)</f>
        <v>0</v>
      </c>
      <c r="I10">
        <f>IFERROR(INDEX(年度・店舗別売上量!$184:$205,MATCH(かんてい局松本店酒税計算用!$A10,年度・店舗別売上量!$A$184:$A$205,0),MATCH(かんてい局松本店酒税計算用!I$2,年度・店舗別売上量!$184:$184,0)),0)</f>
        <v>0</v>
      </c>
      <c r="J10">
        <f>IFERROR(INDEX(年度・店舗別売上量!$184:$205,MATCH(かんてい局松本店酒税計算用!$A10,年度・店舗別売上量!$A$184:$A$205,0),MATCH(かんてい局松本店酒税計算用!J$2,年度・店舗別売上量!$184:$184,0)),0)</f>
        <v>0</v>
      </c>
      <c r="K10">
        <f>IFERROR(INDEX(年度・店舗別売上量!$184:$205,MATCH(かんてい局松本店酒税計算用!$A10,年度・店舗別売上量!$A$184:$A$205,0),MATCH(かんてい局松本店酒税計算用!K$2,年度・店舗別売上量!$184:$184,0)),0)</f>
        <v>0</v>
      </c>
      <c r="L10">
        <f>IFERROR(INDEX(年度・店舗別売上量!$184:$205,MATCH(かんてい局松本店酒税計算用!$A10,年度・店舗別売上量!$A$184:$A$205,0),MATCH(かんてい局松本店酒税計算用!L$2,年度・店舗別売上量!$184:$184,0)),0)</f>
        <v>0</v>
      </c>
      <c r="M10">
        <f>IFERROR(INDEX(年度・店舗別売上量!$184:$205,MATCH(かんてい局松本店酒税計算用!$A10,年度・店舗別売上量!$A$184:$A$205,0),MATCH(かんてい局松本店酒税計算用!M$2,年度・店舗別売上量!$184:$184,0)),0)</f>
        <v>0</v>
      </c>
      <c r="N10">
        <f>IFERROR(INDEX(年度・店舗別売上量!$184:$205,MATCH(かんてい局松本店酒税計算用!$A10,年度・店舗別売上量!$A$184:$A$205,0),MATCH(かんてい局松本店酒税計算用!N$2,年度・店舗別売上量!$184:$184,0)),0)</f>
        <v>0</v>
      </c>
      <c r="O10">
        <f>IFERROR(INDEX(年度・店舗別売上量!$184:$205,MATCH(かんてい局松本店酒税計算用!$A10,年度・店舗別売上量!$A$184:$A$205,0),MATCH(かんてい局松本店酒税計算用!O$2,年度・店舗別売上量!$184:$184,0)),0)</f>
        <v>0</v>
      </c>
      <c r="P10">
        <f>IFERROR(INDEX(年度・店舗別売上量!$184:$205,MATCH(かんてい局松本店酒税計算用!$A10,年度・店舗別売上量!$A$184:$A$205,0),MATCH(かんてい局松本店酒税計算用!P$2,年度・店舗別売上量!$184:$184,0)),0)</f>
        <v>0</v>
      </c>
      <c r="Q10">
        <f>IFERROR(INDEX(年度・店舗別売上量!$184:$205,MATCH(かんてい局松本店酒税計算用!$A10,年度・店舗別売上量!$A$184:$A$205,0),MATCH(かんてい局松本店酒税計算用!Q$2,年度・店舗別売上量!$184:$184,0)),0)</f>
        <v>0</v>
      </c>
      <c r="R10">
        <f>IFERROR(INDEX(年度・店舗別売上量!$184:$205,MATCH(かんてい局松本店酒税計算用!$A10,年度・店舗別売上量!$A$184:$A$205,0),MATCH(かんてい局松本店酒税計算用!R$2,年度・店舗別売上量!$184:$184,0)),0)</f>
        <v>0</v>
      </c>
      <c r="S10">
        <f>IFERROR(INDEX(年度・店舗別売上量!$184:$205,MATCH(かんてい局松本店酒税計算用!$A10,年度・店舗別売上量!$A$184:$A$205,0),MATCH(かんてい局松本店酒税計算用!S$2,年度・店舗別売上量!$184:$184,0)),0)</f>
        <v>0</v>
      </c>
      <c r="T10">
        <f>IFERROR(INDEX(年度・店舗別売上量!$184:$205,MATCH(かんてい局松本店酒税計算用!$A10,年度・店舗別売上量!$A$184:$A$205,0),MATCH(かんてい局松本店酒税計算用!T$2,年度・店舗別売上量!$184:$184,0)),0)</f>
        <v>0</v>
      </c>
      <c r="U10">
        <f>IFERROR(INDEX(年度・店舗別売上量!$184:$205,MATCH(かんてい局松本店酒税計算用!$A10,年度・店舗別売上量!$A$184:$A$205,0),MATCH(かんてい局松本店酒税計算用!U$2,年度・店舗別売上量!$184:$184,0)),0)</f>
        <v>0</v>
      </c>
      <c r="V10">
        <f>IFERROR(INDEX(年度・店舗別売上量!$184:$205,MATCH(かんてい局松本店酒税計算用!$A10,年度・店舗別売上量!$A$184:$A$205,0),MATCH(かんてい局松本店酒税計算用!V$2,年度・店舗別売上量!$184:$184,0)),0)</f>
        <v>0</v>
      </c>
    </row>
    <row r="11" spans="1:22">
      <c r="A11" t="str">
        <f>管理!$C$10</f>
        <v>ウイスキー</v>
      </c>
      <c r="B11">
        <f>IFERROR(INDEX(年度・店舗別売上量!$184:$205,MATCH(かんてい局松本店酒税計算用!$A11,年度・店舗別売上量!$A$184:$A$205,0),MATCH(かんてい局松本店酒税計算用!B$2,年度・店舗別売上量!$184:$184,0)),0)</f>
        <v>0</v>
      </c>
      <c r="C11">
        <f>IFERROR(INDEX(年度・店舗別売上量!$184:$205,MATCH(かんてい局松本店酒税計算用!$A11,年度・店舗別売上量!$A$184:$A$205,0),MATCH(かんてい局松本店酒税計算用!C$2,年度・店舗別売上量!$184:$184,0)),0)</f>
        <v>0</v>
      </c>
      <c r="D11">
        <f>IFERROR(INDEX(年度・店舗別売上量!$184:$205,MATCH(かんてい局松本店酒税計算用!$A11,年度・店舗別売上量!$A$184:$A$205,0),MATCH(かんてい局松本店酒税計算用!D$2,年度・店舗別売上量!$184:$184,0)),0)</f>
        <v>0</v>
      </c>
      <c r="E11">
        <f>IFERROR(INDEX(年度・店舗別売上量!$184:$205,MATCH(かんてい局松本店酒税計算用!$A11,年度・店舗別売上量!$A$184:$A$205,0),MATCH(かんてい局松本店酒税計算用!E$2,年度・店舗別売上量!$184:$184,0)),0)</f>
        <v>0</v>
      </c>
      <c r="F11">
        <f>IFERROR(INDEX(年度・店舗別売上量!$184:$205,MATCH(かんてい局松本店酒税計算用!$A11,年度・店舗別売上量!$A$184:$A$205,0),MATCH(かんてい局松本店酒税計算用!F$2,年度・店舗別売上量!$184:$184,0)),0)</f>
        <v>0</v>
      </c>
      <c r="G11">
        <f>IFERROR(INDEX(年度・店舗別売上量!$184:$205,MATCH(かんてい局松本店酒税計算用!$A11,年度・店舗別売上量!$A$184:$A$205,0),MATCH(かんてい局松本店酒税計算用!G$2,年度・店舗別売上量!$184:$184,0)),0)</f>
        <v>0</v>
      </c>
      <c r="H11">
        <f>IFERROR(INDEX(年度・店舗別売上量!$184:$205,MATCH(かんてい局松本店酒税計算用!$A11,年度・店舗別売上量!$A$184:$A$205,0),MATCH(かんてい局松本店酒税計算用!H$2,年度・店舗別売上量!$184:$184,0)),0)</f>
        <v>0</v>
      </c>
      <c r="I11">
        <f>IFERROR(INDEX(年度・店舗別売上量!$184:$205,MATCH(かんてい局松本店酒税計算用!$A11,年度・店舗別売上量!$A$184:$A$205,0),MATCH(かんてい局松本店酒税計算用!I$2,年度・店舗別売上量!$184:$184,0)),0)</f>
        <v>0</v>
      </c>
      <c r="J11">
        <f>IFERROR(INDEX(年度・店舗別売上量!$184:$205,MATCH(かんてい局松本店酒税計算用!$A11,年度・店舗別売上量!$A$184:$A$205,0),MATCH(かんてい局松本店酒税計算用!J$2,年度・店舗別売上量!$184:$184,0)),0)</f>
        <v>0</v>
      </c>
      <c r="K11">
        <f>IFERROR(INDEX(年度・店舗別売上量!$184:$205,MATCH(かんてい局松本店酒税計算用!$A11,年度・店舗別売上量!$A$184:$A$205,0),MATCH(かんてい局松本店酒税計算用!K$2,年度・店舗別売上量!$184:$184,0)),0)</f>
        <v>0</v>
      </c>
      <c r="L11">
        <f>IFERROR(INDEX(年度・店舗別売上量!$184:$205,MATCH(かんてい局松本店酒税計算用!$A11,年度・店舗別売上量!$A$184:$A$205,0),MATCH(かんてい局松本店酒税計算用!L$2,年度・店舗別売上量!$184:$184,0)),0)</f>
        <v>0</v>
      </c>
      <c r="M11">
        <f>IFERROR(INDEX(年度・店舗別売上量!$184:$205,MATCH(かんてい局松本店酒税計算用!$A11,年度・店舗別売上量!$A$184:$A$205,0),MATCH(かんてい局松本店酒税計算用!M$2,年度・店舗別売上量!$184:$184,0)),0)</f>
        <v>0</v>
      </c>
      <c r="N11">
        <f>IFERROR(INDEX(年度・店舗別売上量!$184:$205,MATCH(かんてい局松本店酒税計算用!$A11,年度・店舗別売上量!$A$184:$A$205,0),MATCH(かんてい局松本店酒税計算用!N$2,年度・店舗別売上量!$184:$184,0)),0)</f>
        <v>0</v>
      </c>
      <c r="O11">
        <f>IFERROR(INDEX(年度・店舗別売上量!$184:$205,MATCH(かんてい局松本店酒税計算用!$A11,年度・店舗別売上量!$A$184:$A$205,0),MATCH(かんてい局松本店酒税計算用!O$2,年度・店舗別売上量!$184:$184,0)),0)</f>
        <v>0</v>
      </c>
      <c r="P11">
        <f>IFERROR(INDEX(年度・店舗別売上量!$184:$205,MATCH(かんてい局松本店酒税計算用!$A11,年度・店舗別売上量!$A$184:$A$205,0),MATCH(かんてい局松本店酒税計算用!P$2,年度・店舗別売上量!$184:$184,0)),0)</f>
        <v>0</v>
      </c>
      <c r="Q11">
        <f>IFERROR(INDEX(年度・店舗別売上量!$184:$205,MATCH(かんてい局松本店酒税計算用!$A11,年度・店舗別売上量!$A$184:$A$205,0),MATCH(かんてい局松本店酒税計算用!Q$2,年度・店舗別売上量!$184:$184,0)),0)</f>
        <v>0</v>
      </c>
      <c r="R11">
        <f>IFERROR(INDEX(年度・店舗別売上量!$184:$205,MATCH(かんてい局松本店酒税計算用!$A11,年度・店舗別売上量!$A$184:$A$205,0),MATCH(かんてい局松本店酒税計算用!R$2,年度・店舗別売上量!$184:$184,0)),0)</f>
        <v>0</v>
      </c>
      <c r="S11">
        <f>IFERROR(INDEX(年度・店舗別売上量!$184:$205,MATCH(かんてい局松本店酒税計算用!$A11,年度・店舗別売上量!$A$184:$A$205,0),MATCH(かんてい局松本店酒税計算用!S$2,年度・店舗別売上量!$184:$184,0)),0)</f>
        <v>0</v>
      </c>
      <c r="T11">
        <f>IFERROR(INDEX(年度・店舗別売上量!$184:$205,MATCH(かんてい局松本店酒税計算用!$A11,年度・店舗別売上量!$A$184:$A$205,0),MATCH(かんてい局松本店酒税計算用!T$2,年度・店舗別売上量!$184:$184,0)),0)</f>
        <v>0</v>
      </c>
      <c r="U11">
        <f>IFERROR(INDEX(年度・店舗別売上量!$184:$205,MATCH(かんてい局松本店酒税計算用!$A11,年度・店舗別売上量!$A$184:$A$205,0),MATCH(かんてい局松本店酒税計算用!U$2,年度・店舗別売上量!$184:$184,0)),0)</f>
        <v>0</v>
      </c>
      <c r="V11">
        <f>IFERROR(INDEX(年度・店舗別売上量!$184:$205,MATCH(かんてい局松本店酒税計算用!$A11,年度・店舗別売上量!$A$184:$A$205,0),MATCH(かんてい局松本店酒税計算用!V$2,年度・店舗別売上量!$184:$184,0)),0)</f>
        <v>0</v>
      </c>
    </row>
    <row r="12" spans="1:22">
      <c r="A12" t="str">
        <f>管理!$C$11</f>
        <v>ブランデー</v>
      </c>
      <c r="B12">
        <f>IFERROR(INDEX(年度・店舗別売上量!$184:$205,MATCH(かんてい局松本店酒税計算用!$A12,年度・店舗別売上量!$A$184:$A$205,0),MATCH(かんてい局松本店酒税計算用!B$2,年度・店舗別売上量!$184:$184,0)),0)</f>
        <v>0</v>
      </c>
      <c r="C12">
        <f>IFERROR(INDEX(年度・店舗別売上量!$184:$205,MATCH(かんてい局松本店酒税計算用!$A12,年度・店舗別売上量!$A$184:$A$205,0),MATCH(かんてい局松本店酒税計算用!C$2,年度・店舗別売上量!$184:$184,0)),0)</f>
        <v>0</v>
      </c>
      <c r="D12">
        <f>IFERROR(INDEX(年度・店舗別売上量!$184:$205,MATCH(かんてい局松本店酒税計算用!$A12,年度・店舗別売上量!$A$184:$A$205,0),MATCH(かんてい局松本店酒税計算用!D$2,年度・店舗別売上量!$184:$184,0)),0)</f>
        <v>0</v>
      </c>
      <c r="E12">
        <f>IFERROR(INDEX(年度・店舗別売上量!$184:$205,MATCH(かんてい局松本店酒税計算用!$A12,年度・店舗別売上量!$A$184:$A$205,0),MATCH(かんてい局松本店酒税計算用!E$2,年度・店舗別売上量!$184:$184,0)),0)</f>
        <v>0</v>
      </c>
      <c r="F12">
        <f>IFERROR(INDEX(年度・店舗別売上量!$184:$205,MATCH(かんてい局松本店酒税計算用!$A12,年度・店舗別売上量!$A$184:$A$205,0),MATCH(かんてい局松本店酒税計算用!F$2,年度・店舗別売上量!$184:$184,0)),0)</f>
        <v>0</v>
      </c>
      <c r="G12">
        <f>IFERROR(INDEX(年度・店舗別売上量!$184:$205,MATCH(かんてい局松本店酒税計算用!$A12,年度・店舗別売上量!$A$184:$A$205,0),MATCH(かんてい局松本店酒税計算用!G$2,年度・店舗別売上量!$184:$184,0)),0)</f>
        <v>0</v>
      </c>
      <c r="H12">
        <f>IFERROR(INDEX(年度・店舗別売上量!$184:$205,MATCH(かんてい局松本店酒税計算用!$A12,年度・店舗別売上量!$A$184:$A$205,0),MATCH(かんてい局松本店酒税計算用!H$2,年度・店舗別売上量!$184:$184,0)),0)</f>
        <v>0</v>
      </c>
      <c r="I12">
        <f>IFERROR(INDEX(年度・店舗別売上量!$184:$205,MATCH(かんてい局松本店酒税計算用!$A12,年度・店舗別売上量!$A$184:$A$205,0),MATCH(かんてい局松本店酒税計算用!I$2,年度・店舗別売上量!$184:$184,0)),0)</f>
        <v>0</v>
      </c>
      <c r="J12">
        <f>IFERROR(INDEX(年度・店舗別売上量!$184:$205,MATCH(かんてい局松本店酒税計算用!$A12,年度・店舗別売上量!$A$184:$A$205,0),MATCH(かんてい局松本店酒税計算用!J$2,年度・店舗別売上量!$184:$184,0)),0)</f>
        <v>0</v>
      </c>
      <c r="K12">
        <f>IFERROR(INDEX(年度・店舗別売上量!$184:$205,MATCH(かんてい局松本店酒税計算用!$A12,年度・店舗別売上量!$A$184:$A$205,0),MATCH(かんてい局松本店酒税計算用!K$2,年度・店舗別売上量!$184:$184,0)),0)</f>
        <v>0</v>
      </c>
      <c r="L12">
        <f>IFERROR(INDEX(年度・店舗別売上量!$184:$205,MATCH(かんてい局松本店酒税計算用!$A12,年度・店舗別売上量!$A$184:$A$205,0),MATCH(かんてい局松本店酒税計算用!L$2,年度・店舗別売上量!$184:$184,0)),0)</f>
        <v>0</v>
      </c>
      <c r="M12">
        <f>IFERROR(INDEX(年度・店舗別売上量!$184:$205,MATCH(かんてい局松本店酒税計算用!$A12,年度・店舗別売上量!$A$184:$A$205,0),MATCH(かんてい局松本店酒税計算用!M$2,年度・店舗別売上量!$184:$184,0)),0)</f>
        <v>0</v>
      </c>
      <c r="N12">
        <f>IFERROR(INDEX(年度・店舗別売上量!$184:$205,MATCH(かんてい局松本店酒税計算用!$A12,年度・店舗別売上量!$A$184:$A$205,0),MATCH(かんてい局松本店酒税計算用!N$2,年度・店舗別売上量!$184:$184,0)),0)</f>
        <v>0</v>
      </c>
      <c r="O12">
        <f>IFERROR(INDEX(年度・店舗別売上量!$184:$205,MATCH(かんてい局松本店酒税計算用!$A12,年度・店舗別売上量!$A$184:$A$205,0),MATCH(かんてい局松本店酒税計算用!O$2,年度・店舗別売上量!$184:$184,0)),0)</f>
        <v>0</v>
      </c>
      <c r="P12">
        <f>IFERROR(INDEX(年度・店舗別売上量!$184:$205,MATCH(かんてい局松本店酒税計算用!$A12,年度・店舗別売上量!$A$184:$A$205,0),MATCH(かんてい局松本店酒税計算用!P$2,年度・店舗別売上量!$184:$184,0)),0)</f>
        <v>0</v>
      </c>
      <c r="Q12">
        <f>IFERROR(INDEX(年度・店舗別売上量!$184:$205,MATCH(かんてい局松本店酒税計算用!$A12,年度・店舗別売上量!$A$184:$A$205,0),MATCH(かんてい局松本店酒税計算用!Q$2,年度・店舗別売上量!$184:$184,0)),0)</f>
        <v>0</v>
      </c>
      <c r="R12">
        <f>IFERROR(INDEX(年度・店舗別売上量!$184:$205,MATCH(かんてい局松本店酒税計算用!$A12,年度・店舗別売上量!$A$184:$A$205,0),MATCH(かんてい局松本店酒税計算用!R$2,年度・店舗別売上量!$184:$184,0)),0)</f>
        <v>0</v>
      </c>
      <c r="S12">
        <f>IFERROR(INDEX(年度・店舗別売上量!$184:$205,MATCH(かんてい局松本店酒税計算用!$A12,年度・店舗別売上量!$A$184:$A$205,0),MATCH(かんてい局松本店酒税計算用!S$2,年度・店舗別売上量!$184:$184,0)),0)</f>
        <v>0</v>
      </c>
      <c r="T12">
        <f>IFERROR(INDEX(年度・店舗別売上量!$184:$205,MATCH(かんてい局松本店酒税計算用!$A12,年度・店舗別売上量!$A$184:$A$205,0),MATCH(かんてい局松本店酒税計算用!T$2,年度・店舗別売上量!$184:$184,0)),0)</f>
        <v>0</v>
      </c>
      <c r="U12">
        <f>IFERROR(INDEX(年度・店舗別売上量!$184:$205,MATCH(かんてい局松本店酒税計算用!$A12,年度・店舗別売上量!$A$184:$A$205,0),MATCH(かんてい局松本店酒税計算用!U$2,年度・店舗別売上量!$184:$184,0)),0)</f>
        <v>0</v>
      </c>
      <c r="V12">
        <f>IFERROR(INDEX(年度・店舗別売上量!$184:$205,MATCH(かんてい局松本店酒税計算用!$A12,年度・店舗別売上量!$A$184:$A$205,0),MATCH(かんてい局松本店酒税計算用!V$2,年度・店舗別売上量!$184:$184,0)),0)</f>
        <v>0</v>
      </c>
    </row>
    <row r="13" spans="1:22">
      <c r="A13" t="str">
        <f>管理!$C$12</f>
        <v>原料用アルコール</v>
      </c>
      <c r="B13">
        <f>IFERROR(INDEX(年度・店舗別売上量!$184:$205,MATCH(かんてい局松本店酒税計算用!$A13,年度・店舗別売上量!$A$184:$A$205,0),MATCH(かんてい局松本店酒税計算用!B$2,年度・店舗別売上量!$184:$184,0)),0)</f>
        <v>0</v>
      </c>
      <c r="C13">
        <f>IFERROR(INDEX(年度・店舗別売上量!$184:$205,MATCH(かんてい局松本店酒税計算用!$A13,年度・店舗別売上量!$A$184:$A$205,0),MATCH(かんてい局松本店酒税計算用!C$2,年度・店舗別売上量!$184:$184,0)),0)</f>
        <v>0</v>
      </c>
      <c r="D13">
        <f>IFERROR(INDEX(年度・店舗別売上量!$184:$205,MATCH(かんてい局松本店酒税計算用!$A13,年度・店舗別売上量!$A$184:$A$205,0),MATCH(かんてい局松本店酒税計算用!D$2,年度・店舗別売上量!$184:$184,0)),0)</f>
        <v>0</v>
      </c>
      <c r="E13">
        <f>IFERROR(INDEX(年度・店舗別売上量!$184:$205,MATCH(かんてい局松本店酒税計算用!$A13,年度・店舗別売上量!$A$184:$A$205,0),MATCH(かんてい局松本店酒税計算用!E$2,年度・店舗別売上量!$184:$184,0)),0)</f>
        <v>0</v>
      </c>
      <c r="F13">
        <f>IFERROR(INDEX(年度・店舗別売上量!$184:$205,MATCH(かんてい局松本店酒税計算用!$A13,年度・店舗別売上量!$A$184:$A$205,0),MATCH(かんてい局松本店酒税計算用!F$2,年度・店舗別売上量!$184:$184,0)),0)</f>
        <v>0</v>
      </c>
      <c r="G13">
        <f>IFERROR(INDEX(年度・店舗別売上量!$184:$205,MATCH(かんてい局松本店酒税計算用!$A13,年度・店舗別売上量!$A$184:$A$205,0),MATCH(かんてい局松本店酒税計算用!G$2,年度・店舗別売上量!$184:$184,0)),0)</f>
        <v>0</v>
      </c>
      <c r="H13">
        <f>IFERROR(INDEX(年度・店舗別売上量!$184:$205,MATCH(かんてい局松本店酒税計算用!$A13,年度・店舗別売上量!$A$184:$A$205,0),MATCH(かんてい局松本店酒税計算用!H$2,年度・店舗別売上量!$184:$184,0)),0)</f>
        <v>0</v>
      </c>
      <c r="I13">
        <f>IFERROR(INDEX(年度・店舗別売上量!$184:$205,MATCH(かんてい局松本店酒税計算用!$A13,年度・店舗別売上量!$A$184:$A$205,0),MATCH(かんてい局松本店酒税計算用!I$2,年度・店舗別売上量!$184:$184,0)),0)</f>
        <v>0</v>
      </c>
      <c r="J13">
        <f>IFERROR(INDEX(年度・店舗別売上量!$184:$205,MATCH(かんてい局松本店酒税計算用!$A13,年度・店舗別売上量!$A$184:$A$205,0),MATCH(かんてい局松本店酒税計算用!J$2,年度・店舗別売上量!$184:$184,0)),0)</f>
        <v>0</v>
      </c>
      <c r="K13">
        <f>IFERROR(INDEX(年度・店舗別売上量!$184:$205,MATCH(かんてい局松本店酒税計算用!$A13,年度・店舗別売上量!$A$184:$A$205,0),MATCH(かんてい局松本店酒税計算用!K$2,年度・店舗別売上量!$184:$184,0)),0)</f>
        <v>0</v>
      </c>
      <c r="L13">
        <f>IFERROR(INDEX(年度・店舗別売上量!$184:$205,MATCH(かんてい局松本店酒税計算用!$A13,年度・店舗別売上量!$A$184:$A$205,0),MATCH(かんてい局松本店酒税計算用!L$2,年度・店舗別売上量!$184:$184,0)),0)</f>
        <v>0</v>
      </c>
      <c r="M13">
        <f>IFERROR(INDEX(年度・店舗別売上量!$184:$205,MATCH(かんてい局松本店酒税計算用!$A13,年度・店舗別売上量!$A$184:$A$205,0),MATCH(かんてい局松本店酒税計算用!M$2,年度・店舗別売上量!$184:$184,0)),0)</f>
        <v>0</v>
      </c>
      <c r="N13">
        <f>IFERROR(INDEX(年度・店舗別売上量!$184:$205,MATCH(かんてい局松本店酒税計算用!$A13,年度・店舗別売上量!$A$184:$A$205,0),MATCH(かんてい局松本店酒税計算用!N$2,年度・店舗別売上量!$184:$184,0)),0)</f>
        <v>0</v>
      </c>
      <c r="O13">
        <f>IFERROR(INDEX(年度・店舗別売上量!$184:$205,MATCH(かんてい局松本店酒税計算用!$A13,年度・店舗別売上量!$A$184:$A$205,0),MATCH(かんてい局松本店酒税計算用!O$2,年度・店舗別売上量!$184:$184,0)),0)</f>
        <v>0</v>
      </c>
      <c r="P13">
        <f>IFERROR(INDEX(年度・店舗別売上量!$184:$205,MATCH(かんてい局松本店酒税計算用!$A13,年度・店舗別売上量!$A$184:$A$205,0),MATCH(かんてい局松本店酒税計算用!P$2,年度・店舗別売上量!$184:$184,0)),0)</f>
        <v>0</v>
      </c>
      <c r="Q13">
        <f>IFERROR(INDEX(年度・店舗別売上量!$184:$205,MATCH(かんてい局松本店酒税計算用!$A13,年度・店舗別売上量!$A$184:$A$205,0),MATCH(かんてい局松本店酒税計算用!Q$2,年度・店舗別売上量!$184:$184,0)),0)</f>
        <v>0</v>
      </c>
      <c r="R13">
        <f>IFERROR(INDEX(年度・店舗別売上量!$184:$205,MATCH(かんてい局松本店酒税計算用!$A13,年度・店舗別売上量!$A$184:$A$205,0),MATCH(かんてい局松本店酒税計算用!R$2,年度・店舗別売上量!$184:$184,0)),0)</f>
        <v>0</v>
      </c>
      <c r="S13">
        <f>IFERROR(INDEX(年度・店舗別売上量!$184:$205,MATCH(かんてい局松本店酒税計算用!$A13,年度・店舗別売上量!$A$184:$A$205,0),MATCH(かんてい局松本店酒税計算用!S$2,年度・店舗別売上量!$184:$184,0)),0)</f>
        <v>0</v>
      </c>
      <c r="T13">
        <f>IFERROR(INDEX(年度・店舗別売上量!$184:$205,MATCH(かんてい局松本店酒税計算用!$A13,年度・店舗別売上量!$A$184:$A$205,0),MATCH(かんてい局松本店酒税計算用!T$2,年度・店舗別売上量!$184:$184,0)),0)</f>
        <v>0</v>
      </c>
      <c r="U13">
        <f>IFERROR(INDEX(年度・店舗別売上量!$184:$205,MATCH(かんてい局松本店酒税計算用!$A13,年度・店舗別売上量!$A$184:$A$205,0),MATCH(かんてい局松本店酒税計算用!U$2,年度・店舗別売上量!$184:$184,0)),0)</f>
        <v>0</v>
      </c>
      <c r="V13">
        <f>IFERROR(INDEX(年度・店舗別売上量!$184:$205,MATCH(かんてい局松本店酒税計算用!$A13,年度・店舗別売上量!$A$184:$A$205,0),MATCH(かんてい局松本店酒税計算用!V$2,年度・店舗別売上量!$184:$184,0)),0)</f>
        <v>0</v>
      </c>
    </row>
    <row r="14" spans="1:22">
      <c r="A14" t="str">
        <f>管理!$C$13</f>
        <v>発泡酒</v>
      </c>
      <c r="B14">
        <f>IFERROR(INDEX(年度・店舗別売上量!$184:$205,MATCH(かんてい局松本店酒税計算用!$A14,年度・店舗別売上量!$A$184:$A$205,0),MATCH(かんてい局松本店酒税計算用!B$2,年度・店舗別売上量!$184:$184,0)),0)</f>
        <v>0</v>
      </c>
      <c r="C14">
        <f>IFERROR(INDEX(年度・店舗別売上量!$184:$205,MATCH(かんてい局松本店酒税計算用!$A14,年度・店舗別売上量!$A$184:$A$205,0),MATCH(かんてい局松本店酒税計算用!C$2,年度・店舗別売上量!$184:$184,0)),0)</f>
        <v>0</v>
      </c>
      <c r="D14">
        <f>IFERROR(INDEX(年度・店舗別売上量!$184:$205,MATCH(かんてい局松本店酒税計算用!$A14,年度・店舗別売上量!$A$184:$A$205,0),MATCH(かんてい局松本店酒税計算用!D$2,年度・店舗別売上量!$184:$184,0)),0)</f>
        <v>0</v>
      </c>
      <c r="E14">
        <f>IFERROR(INDEX(年度・店舗別売上量!$184:$205,MATCH(かんてい局松本店酒税計算用!$A14,年度・店舗別売上量!$A$184:$A$205,0),MATCH(かんてい局松本店酒税計算用!E$2,年度・店舗別売上量!$184:$184,0)),0)</f>
        <v>0</v>
      </c>
      <c r="F14">
        <f>IFERROR(INDEX(年度・店舗別売上量!$184:$205,MATCH(かんてい局松本店酒税計算用!$A14,年度・店舗別売上量!$A$184:$A$205,0),MATCH(かんてい局松本店酒税計算用!F$2,年度・店舗別売上量!$184:$184,0)),0)</f>
        <v>0</v>
      </c>
      <c r="G14">
        <f>IFERROR(INDEX(年度・店舗別売上量!$184:$205,MATCH(かんてい局松本店酒税計算用!$A14,年度・店舗別売上量!$A$184:$A$205,0),MATCH(かんてい局松本店酒税計算用!G$2,年度・店舗別売上量!$184:$184,0)),0)</f>
        <v>0</v>
      </c>
      <c r="H14">
        <f>IFERROR(INDEX(年度・店舗別売上量!$184:$205,MATCH(かんてい局松本店酒税計算用!$A14,年度・店舗別売上量!$A$184:$A$205,0),MATCH(かんてい局松本店酒税計算用!H$2,年度・店舗別売上量!$184:$184,0)),0)</f>
        <v>0</v>
      </c>
      <c r="I14">
        <f>IFERROR(INDEX(年度・店舗別売上量!$184:$205,MATCH(かんてい局松本店酒税計算用!$A14,年度・店舗別売上量!$A$184:$A$205,0),MATCH(かんてい局松本店酒税計算用!I$2,年度・店舗別売上量!$184:$184,0)),0)</f>
        <v>0</v>
      </c>
      <c r="J14">
        <f>IFERROR(INDEX(年度・店舗別売上量!$184:$205,MATCH(かんてい局松本店酒税計算用!$A14,年度・店舗別売上量!$A$184:$A$205,0),MATCH(かんてい局松本店酒税計算用!J$2,年度・店舗別売上量!$184:$184,0)),0)</f>
        <v>0</v>
      </c>
      <c r="K14">
        <f>IFERROR(INDEX(年度・店舗別売上量!$184:$205,MATCH(かんてい局松本店酒税計算用!$A14,年度・店舗別売上量!$A$184:$A$205,0),MATCH(かんてい局松本店酒税計算用!K$2,年度・店舗別売上量!$184:$184,0)),0)</f>
        <v>0</v>
      </c>
      <c r="L14">
        <f>IFERROR(INDEX(年度・店舗別売上量!$184:$205,MATCH(かんてい局松本店酒税計算用!$A14,年度・店舗別売上量!$A$184:$A$205,0),MATCH(かんてい局松本店酒税計算用!L$2,年度・店舗別売上量!$184:$184,0)),0)</f>
        <v>0</v>
      </c>
      <c r="M14">
        <f>IFERROR(INDEX(年度・店舗別売上量!$184:$205,MATCH(かんてい局松本店酒税計算用!$A14,年度・店舗別売上量!$A$184:$A$205,0),MATCH(かんてい局松本店酒税計算用!M$2,年度・店舗別売上量!$184:$184,0)),0)</f>
        <v>0</v>
      </c>
      <c r="N14">
        <f>IFERROR(INDEX(年度・店舗別売上量!$184:$205,MATCH(かんてい局松本店酒税計算用!$A14,年度・店舗別売上量!$A$184:$A$205,0),MATCH(かんてい局松本店酒税計算用!N$2,年度・店舗別売上量!$184:$184,0)),0)</f>
        <v>0</v>
      </c>
      <c r="O14">
        <f>IFERROR(INDEX(年度・店舗別売上量!$184:$205,MATCH(かんてい局松本店酒税計算用!$A14,年度・店舗別売上量!$A$184:$A$205,0),MATCH(かんてい局松本店酒税計算用!O$2,年度・店舗別売上量!$184:$184,0)),0)</f>
        <v>0</v>
      </c>
      <c r="P14">
        <f>IFERROR(INDEX(年度・店舗別売上量!$184:$205,MATCH(かんてい局松本店酒税計算用!$A14,年度・店舗別売上量!$A$184:$A$205,0),MATCH(かんてい局松本店酒税計算用!P$2,年度・店舗別売上量!$184:$184,0)),0)</f>
        <v>0</v>
      </c>
      <c r="Q14">
        <f>IFERROR(INDEX(年度・店舗別売上量!$184:$205,MATCH(かんてい局松本店酒税計算用!$A14,年度・店舗別売上量!$A$184:$A$205,0),MATCH(かんてい局松本店酒税計算用!Q$2,年度・店舗別売上量!$184:$184,0)),0)</f>
        <v>0</v>
      </c>
      <c r="R14">
        <f>IFERROR(INDEX(年度・店舗別売上量!$184:$205,MATCH(かんてい局松本店酒税計算用!$A14,年度・店舗別売上量!$A$184:$A$205,0),MATCH(かんてい局松本店酒税計算用!R$2,年度・店舗別売上量!$184:$184,0)),0)</f>
        <v>0</v>
      </c>
      <c r="S14">
        <f>IFERROR(INDEX(年度・店舗別売上量!$184:$205,MATCH(かんてい局松本店酒税計算用!$A14,年度・店舗別売上量!$A$184:$A$205,0),MATCH(かんてい局松本店酒税計算用!S$2,年度・店舗別売上量!$184:$184,0)),0)</f>
        <v>0</v>
      </c>
      <c r="T14">
        <f>IFERROR(INDEX(年度・店舗別売上量!$184:$205,MATCH(かんてい局松本店酒税計算用!$A14,年度・店舗別売上量!$A$184:$A$205,0),MATCH(かんてい局松本店酒税計算用!T$2,年度・店舗別売上量!$184:$184,0)),0)</f>
        <v>0</v>
      </c>
      <c r="U14">
        <f>IFERROR(INDEX(年度・店舗別売上量!$184:$205,MATCH(かんてい局松本店酒税計算用!$A14,年度・店舗別売上量!$A$184:$A$205,0),MATCH(かんてい局松本店酒税計算用!U$2,年度・店舗別売上量!$184:$184,0)),0)</f>
        <v>0</v>
      </c>
      <c r="V14">
        <f>IFERROR(INDEX(年度・店舗別売上量!$184:$205,MATCH(かんてい局松本店酒税計算用!$A14,年度・店舗別売上量!$A$184:$A$205,0),MATCH(かんてい局松本店酒税計算用!V$2,年度・店舗別売上量!$184:$184,0)),0)</f>
        <v>0</v>
      </c>
    </row>
    <row r="15" spans="1:22">
      <c r="A15" t="str">
        <f>管理!$C$14</f>
        <v>その他の醸造酒</v>
      </c>
      <c r="B15">
        <f>IFERROR(INDEX(年度・店舗別売上量!$184:$205,MATCH(かんてい局松本店酒税計算用!$A15,年度・店舗別売上量!$A$184:$A$205,0),MATCH(かんてい局松本店酒税計算用!B$2,年度・店舗別売上量!$184:$184,0)),0)</f>
        <v>0</v>
      </c>
      <c r="C15">
        <f>IFERROR(INDEX(年度・店舗別売上量!$184:$205,MATCH(かんてい局松本店酒税計算用!$A15,年度・店舗別売上量!$A$184:$A$205,0),MATCH(かんてい局松本店酒税計算用!C$2,年度・店舗別売上量!$184:$184,0)),0)</f>
        <v>0</v>
      </c>
      <c r="D15">
        <f>IFERROR(INDEX(年度・店舗別売上量!$184:$205,MATCH(かんてい局松本店酒税計算用!$A15,年度・店舗別売上量!$A$184:$A$205,0),MATCH(かんてい局松本店酒税計算用!D$2,年度・店舗別売上量!$184:$184,0)),0)</f>
        <v>0</v>
      </c>
      <c r="E15">
        <f>IFERROR(INDEX(年度・店舗別売上量!$184:$205,MATCH(かんてい局松本店酒税計算用!$A15,年度・店舗別売上量!$A$184:$A$205,0),MATCH(かんてい局松本店酒税計算用!E$2,年度・店舗別売上量!$184:$184,0)),0)</f>
        <v>0</v>
      </c>
      <c r="F15">
        <f>IFERROR(INDEX(年度・店舗別売上量!$184:$205,MATCH(かんてい局松本店酒税計算用!$A15,年度・店舗別売上量!$A$184:$A$205,0),MATCH(かんてい局松本店酒税計算用!F$2,年度・店舗別売上量!$184:$184,0)),0)</f>
        <v>0</v>
      </c>
      <c r="G15">
        <f>IFERROR(INDEX(年度・店舗別売上量!$184:$205,MATCH(かんてい局松本店酒税計算用!$A15,年度・店舗別売上量!$A$184:$A$205,0),MATCH(かんてい局松本店酒税計算用!G$2,年度・店舗別売上量!$184:$184,0)),0)</f>
        <v>0</v>
      </c>
      <c r="H15">
        <f>IFERROR(INDEX(年度・店舗別売上量!$184:$205,MATCH(かんてい局松本店酒税計算用!$A15,年度・店舗別売上量!$A$184:$A$205,0),MATCH(かんてい局松本店酒税計算用!H$2,年度・店舗別売上量!$184:$184,0)),0)</f>
        <v>0</v>
      </c>
      <c r="I15">
        <f>IFERROR(INDEX(年度・店舗別売上量!$184:$205,MATCH(かんてい局松本店酒税計算用!$A15,年度・店舗別売上量!$A$184:$A$205,0),MATCH(かんてい局松本店酒税計算用!I$2,年度・店舗別売上量!$184:$184,0)),0)</f>
        <v>0</v>
      </c>
      <c r="J15">
        <f>IFERROR(INDEX(年度・店舗別売上量!$184:$205,MATCH(かんてい局松本店酒税計算用!$A15,年度・店舗別売上量!$A$184:$A$205,0),MATCH(かんてい局松本店酒税計算用!J$2,年度・店舗別売上量!$184:$184,0)),0)</f>
        <v>0</v>
      </c>
      <c r="K15">
        <f>IFERROR(INDEX(年度・店舗別売上量!$184:$205,MATCH(かんてい局松本店酒税計算用!$A15,年度・店舗別売上量!$A$184:$A$205,0),MATCH(かんてい局松本店酒税計算用!K$2,年度・店舗別売上量!$184:$184,0)),0)</f>
        <v>0</v>
      </c>
      <c r="L15">
        <f>IFERROR(INDEX(年度・店舗別売上量!$184:$205,MATCH(かんてい局松本店酒税計算用!$A15,年度・店舗別売上量!$A$184:$A$205,0),MATCH(かんてい局松本店酒税計算用!L$2,年度・店舗別売上量!$184:$184,0)),0)</f>
        <v>0</v>
      </c>
      <c r="M15">
        <f>IFERROR(INDEX(年度・店舗別売上量!$184:$205,MATCH(かんてい局松本店酒税計算用!$A15,年度・店舗別売上量!$A$184:$A$205,0),MATCH(かんてい局松本店酒税計算用!M$2,年度・店舗別売上量!$184:$184,0)),0)</f>
        <v>0</v>
      </c>
      <c r="N15">
        <f>IFERROR(INDEX(年度・店舗別売上量!$184:$205,MATCH(かんてい局松本店酒税計算用!$A15,年度・店舗別売上量!$A$184:$A$205,0),MATCH(かんてい局松本店酒税計算用!N$2,年度・店舗別売上量!$184:$184,0)),0)</f>
        <v>0</v>
      </c>
      <c r="O15">
        <f>IFERROR(INDEX(年度・店舗別売上量!$184:$205,MATCH(かんてい局松本店酒税計算用!$A15,年度・店舗別売上量!$A$184:$A$205,0),MATCH(かんてい局松本店酒税計算用!O$2,年度・店舗別売上量!$184:$184,0)),0)</f>
        <v>0</v>
      </c>
      <c r="P15">
        <f>IFERROR(INDEX(年度・店舗別売上量!$184:$205,MATCH(かんてい局松本店酒税計算用!$A15,年度・店舗別売上量!$A$184:$A$205,0),MATCH(かんてい局松本店酒税計算用!P$2,年度・店舗別売上量!$184:$184,0)),0)</f>
        <v>0</v>
      </c>
      <c r="Q15">
        <f>IFERROR(INDEX(年度・店舗別売上量!$184:$205,MATCH(かんてい局松本店酒税計算用!$A15,年度・店舗別売上量!$A$184:$A$205,0),MATCH(かんてい局松本店酒税計算用!Q$2,年度・店舗別売上量!$184:$184,0)),0)</f>
        <v>0</v>
      </c>
      <c r="R15">
        <f>IFERROR(INDEX(年度・店舗別売上量!$184:$205,MATCH(かんてい局松本店酒税計算用!$A15,年度・店舗別売上量!$A$184:$A$205,0),MATCH(かんてい局松本店酒税計算用!R$2,年度・店舗別売上量!$184:$184,0)),0)</f>
        <v>0</v>
      </c>
      <c r="S15">
        <f>IFERROR(INDEX(年度・店舗別売上量!$184:$205,MATCH(かんてい局松本店酒税計算用!$A15,年度・店舗別売上量!$A$184:$A$205,0),MATCH(かんてい局松本店酒税計算用!S$2,年度・店舗別売上量!$184:$184,0)),0)</f>
        <v>0</v>
      </c>
      <c r="T15">
        <f>IFERROR(INDEX(年度・店舗別売上量!$184:$205,MATCH(かんてい局松本店酒税計算用!$A15,年度・店舗別売上量!$A$184:$A$205,0),MATCH(かんてい局松本店酒税計算用!T$2,年度・店舗別売上量!$184:$184,0)),0)</f>
        <v>0</v>
      </c>
      <c r="U15">
        <f>IFERROR(INDEX(年度・店舗別売上量!$184:$205,MATCH(かんてい局松本店酒税計算用!$A15,年度・店舗別売上量!$A$184:$A$205,0),MATCH(かんてい局松本店酒税計算用!U$2,年度・店舗別売上量!$184:$184,0)),0)</f>
        <v>0</v>
      </c>
      <c r="V15">
        <f>IFERROR(INDEX(年度・店舗別売上量!$184:$205,MATCH(かんてい局松本店酒税計算用!$A15,年度・店舗別売上量!$A$184:$A$205,0),MATCH(かんてい局松本店酒税計算用!V$2,年度・店舗別売上量!$184:$184,0)),0)</f>
        <v>0</v>
      </c>
    </row>
    <row r="16" spans="1:22">
      <c r="A16" t="str">
        <f>管理!$C$15</f>
        <v>スピリッツ</v>
      </c>
      <c r="B16">
        <f>IFERROR(INDEX(年度・店舗別売上量!$184:$205,MATCH(かんてい局松本店酒税計算用!$A16,年度・店舗別売上量!$A$184:$A$205,0),MATCH(かんてい局松本店酒税計算用!B$2,年度・店舗別売上量!$184:$184,0)),0)</f>
        <v>0</v>
      </c>
      <c r="C16">
        <f>IFERROR(INDEX(年度・店舗別売上量!$184:$205,MATCH(かんてい局松本店酒税計算用!$A16,年度・店舗別売上量!$A$184:$A$205,0),MATCH(かんてい局松本店酒税計算用!C$2,年度・店舗別売上量!$184:$184,0)),0)</f>
        <v>0</v>
      </c>
      <c r="D16">
        <f>IFERROR(INDEX(年度・店舗別売上量!$184:$205,MATCH(かんてい局松本店酒税計算用!$A16,年度・店舗別売上量!$A$184:$A$205,0),MATCH(かんてい局松本店酒税計算用!D$2,年度・店舗別売上量!$184:$184,0)),0)</f>
        <v>0</v>
      </c>
      <c r="E16">
        <f>IFERROR(INDEX(年度・店舗別売上量!$184:$205,MATCH(かんてい局松本店酒税計算用!$A16,年度・店舗別売上量!$A$184:$A$205,0),MATCH(かんてい局松本店酒税計算用!E$2,年度・店舗別売上量!$184:$184,0)),0)</f>
        <v>0</v>
      </c>
      <c r="F16">
        <f>IFERROR(INDEX(年度・店舗別売上量!$184:$205,MATCH(かんてい局松本店酒税計算用!$A16,年度・店舗別売上量!$A$184:$A$205,0),MATCH(かんてい局松本店酒税計算用!F$2,年度・店舗別売上量!$184:$184,0)),0)</f>
        <v>0</v>
      </c>
      <c r="G16">
        <f>IFERROR(INDEX(年度・店舗別売上量!$184:$205,MATCH(かんてい局松本店酒税計算用!$A16,年度・店舗別売上量!$A$184:$A$205,0),MATCH(かんてい局松本店酒税計算用!G$2,年度・店舗別売上量!$184:$184,0)),0)</f>
        <v>0</v>
      </c>
      <c r="H16">
        <f>IFERROR(INDEX(年度・店舗別売上量!$184:$205,MATCH(かんてい局松本店酒税計算用!$A16,年度・店舗別売上量!$A$184:$A$205,0),MATCH(かんてい局松本店酒税計算用!H$2,年度・店舗別売上量!$184:$184,0)),0)</f>
        <v>0</v>
      </c>
      <c r="I16">
        <f>IFERROR(INDEX(年度・店舗別売上量!$184:$205,MATCH(かんてい局松本店酒税計算用!$A16,年度・店舗別売上量!$A$184:$A$205,0),MATCH(かんてい局松本店酒税計算用!I$2,年度・店舗別売上量!$184:$184,0)),0)</f>
        <v>0</v>
      </c>
      <c r="J16">
        <f>IFERROR(INDEX(年度・店舗別売上量!$184:$205,MATCH(かんてい局松本店酒税計算用!$A16,年度・店舗別売上量!$A$184:$A$205,0),MATCH(かんてい局松本店酒税計算用!J$2,年度・店舗別売上量!$184:$184,0)),0)</f>
        <v>0</v>
      </c>
      <c r="K16">
        <f>IFERROR(INDEX(年度・店舗別売上量!$184:$205,MATCH(かんてい局松本店酒税計算用!$A16,年度・店舗別売上量!$A$184:$A$205,0),MATCH(かんてい局松本店酒税計算用!K$2,年度・店舗別売上量!$184:$184,0)),0)</f>
        <v>0</v>
      </c>
      <c r="L16">
        <f>IFERROR(INDEX(年度・店舗別売上量!$184:$205,MATCH(かんてい局松本店酒税計算用!$A16,年度・店舗別売上量!$A$184:$A$205,0),MATCH(かんてい局松本店酒税計算用!L$2,年度・店舗別売上量!$184:$184,0)),0)</f>
        <v>0</v>
      </c>
      <c r="M16">
        <f>IFERROR(INDEX(年度・店舗別売上量!$184:$205,MATCH(かんてい局松本店酒税計算用!$A16,年度・店舗別売上量!$A$184:$A$205,0),MATCH(かんてい局松本店酒税計算用!M$2,年度・店舗別売上量!$184:$184,0)),0)</f>
        <v>0</v>
      </c>
      <c r="N16">
        <f>IFERROR(INDEX(年度・店舗別売上量!$184:$205,MATCH(かんてい局松本店酒税計算用!$A16,年度・店舗別売上量!$A$184:$A$205,0),MATCH(かんてい局松本店酒税計算用!N$2,年度・店舗別売上量!$184:$184,0)),0)</f>
        <v>0</v>
      </c>
      <c r="O16">
        <f>IFERROR(INDEX(年度・店舗別売上量!$184:$205,MATCH(かんてい局松本店酒税計算用!$A16,年度・店舗別売上量!$A$184:$A$205,0),MATCH(かんてい局松本店酒税計算用!O$2,年度・店舗別売上量!$184:$184,0)),0)</f>
        <v>0</v>
      </c>
      <c r="P16">
        <f>IFERROR(INDEX(年度・店舗別売上量!$184:$205,MATCH(かんてい局松本店酒税計算用!$A16,年度・店舗別売上量!$A$184:$A$205,0),MATCH(かんてい局松本店酒税計算用!P$2,年度・店舗別売上量!$184:$184,0)),0)</f>
        <v>0</v>
      </c>
      <c r="Q16">
        <f>IFERROR(INDEX(年度・店舗別売上量!$184:$205,MATCH(かんてい局松本店酒税計算用!$A16,年度・店舗別売上量!$A$184:$A$205,0),MATCH(かんてい局松本店酒税計算用!Q$2,年度・店舗別売上量!$184:$184,0)),0)</f>
        <v>0</v>
      </c>
      <c r="R16">
        <f>IFERROR(INDEX(年度・店舗別売上量!$184:$205,MATCH(かんてい局松本店酒税計算用!$A16,年度・店舗別売上量!$A$184:$A$205,0),MATCH(かんてい局松本店酒税計算用!R$2,年度・店舗別売上量!$184:$184,0)),0)</f>
        <v>0</v>
      </c>
      <c r="S16">
        <f>IFERROR(INDEX(年度・店舗別売上量!$184:$205,MATCH(かんてい局松本店酒税計算用!$A16,年度・店舗別売上量!$A$184:$A$205,0),MATCH(かんてい局松本店酒税計算用!S$2,年度・店舗別売上量!$184:$184,0)),0)</f>
        <v>0</v>
      </c>
      <c r="T16">
        <f>IFERROR(INDEX(年度・店舗別売上量!$184:$205,MATCH(かんてい局松本店酒税計算用!$A16,年度・店舗別売上量!$A$184:$A$205,0),MATCH(かんてい局松本店酒税計算用!T$2,年度・店舗別売上量!$184:$184,0)),0)</f>
        <v>0</v>
      </c>
      <c r="U16">
        <f>IFERROR(INDEX(年度・店舗別売上量!$184:$205,MATCH(かんてい局松本店酒税計算用!$A16,年度・店舗別売上量!$A$184:$A$205,0),MATCH(かんてい局松本店酒税計算用!U$2,年度・店舗別売上量!$184:$184,0)),0)</f>
        <v>0</v>
      </c>
      <c r="V16">
        <f>IFERROR(INDEX(年度・店舗別売上量!$184:$205,MATCH(かんてい局松本店酒税計算用!$A16,年度・店舗別売上量!$A$184:$A$205,0),MATCH(かんてい局松本店酒税計算用!V$2,年度・店舗別売上量!$184:$184,0)),0)</f>
        <v>0</v>
      </c>
    </row>
    <row r="17" spans="1:22">
      <c r="A17" t="str">
        <f>管理!$C$16</f>
        <v>リキュール</v>
      </c>
      <c r="B17">
        <f>IFERROR(INDEX(年度・店舗別売上量!$184:$205,MATCH(かんてい局松本店酒税計算用!$A17,年度・店舗別売上量!$A$184:$A$205,0),MATCH(かんてい局松本店酒税計算用!B$2,年度・店舗別売上量!$184:$184,0)),0)</f>
        <v>0</v>
      </c>
      <c r="C17">
        <f>IFERROR(INDEX(年度・店舗別売上量!$184:$205,MATCH(かんてい局松本店酒税計算用!$A17,年度・店舗別売上量!$A$184:$A$205,0),MATCH(かんてい局松本店酒税計算用!C$2,年度・店舗別売上量!$184:$184,0)),0)</f>
        <v>0</v>
      </c>
      <c r="D17">
        <f>IFERROR(INDEX(年度・店舗別売上量!$184:$205,MATCH(かんてい局松本店酒税計算用!$A17,年度・店舗別売上量!$A$184:$A$205,0),MATCH(かんてい局松本店酒税計算用!D$2,年度・店舗別売上量!$184:$184,0)),0)</f>
        <v>0</v>
      </c>
      <c r="E17">
        <f>IFERROR(INDEX(年度・店舗別売上量!$184:$205,MATCH(かんてい局松本店酒税計算用!$A17,年度・店舗別売上量!$A$184:$A$205,0),MATCH(かんてい局松本店酒税計算用!E$2,年度・店舗別売上量!$184:$184,0)),0)</f>
        <v>0</v>
      </c>
      <c r="F17">
        <f>IFERROR(INDEX(年度・店舗別売上量!$184:$205,MATCH(かんてい局松本店酒税計算用!$A17,年度・店舗別売上量!$A$184:$A$205,0),MATCH(かんてい局松本店酒税計算用!F$2,年度・店舗別売上量!$184:$184,0)),0)</f>
        <v>0</v>
      </c>
      <c r="G17">
        <f>IFERROR(INDEX(年度・店舗別売上量!$184:$205,MATCH(かんてい局松本店酒税計算用!$A17,年度・店舗別売上量!$A$184:$A$205,0),MATCH(かんてい局松本店酒税計算用!G$2,年度・店舗別売上量!$184:$184,0)),0)</f>
        <v>0</v>
      </c>
      <c r="H17">
        <f>IFERROR(INDEX(年度・店舗別売上量!$184:$205,MATCH(かんてい局松本店酒税計算用!$A17,年度・店舗別売上量!$A$184:$A$205,0),MATCH(かんてい局松本店酒税計算用!H$2,年度・店舗別売上量!$184:$184,0)),0)</f>
        <v>0</v>
      </c>
      <c r="I17">
        <f>IFERROR(INDEX(年度・店舗別売上量!$184:$205,MATCH(かんてい局松本店酒税計算用!$A17,年度・店舗別売上量!$A$184:$A$205,0),MATCH(かんてい局松本店酒税計算用!I$2,年度・店舗別売上量!$184:$184,0)),0)</f>
        <v>0</v>
      </c>
      <c r="J17">
        <f>IFERROR(INDEX(年度・店舗別売上量!$184:$205,MATCH(かんてい局松本店酒税計算用!$A17,年度・店舗別売上量!$A$184:$A$205,0),MATCH(かんてい局松本店酒税計算用!J$2,年度・店舗別売上量!$184:$184,0)),0)</f>
        <v>0</v>
      </c>
      <c r="K17">
        <f>IFERROR(INDEX(年度・店舗別売上量!$184:$205,MATCH(かんてい局松本店酒税計算用!$A17,年度・店舗別売上量!$A$184:$A$205,0),MATCH(かんてい局松本店酒税計算用!K$2,年度・店舗別売上量!$184:$184,0)),0)</f>
        <v>0</v>
      </c>
      <c r="L17">
        <f>IFERROR(INDEX(年度・店舗別売上量!$184:$205,MATCH(かんてい局松本店酒税計算用!$A17,年度・店舗別売上量!$A$184:$A$205,0),MATCH(かんてい局松本店酒税計算用!L$2,年度・店舗別売上量!$184:$184,0)),0)</f>
        <v>0</v>
      </c>
      <c r="M17">
        <f>IFERROR(INDEX(年度・店舗別売上量!$184:$205,MATCH(かんてい局松本店酒税計算用!$A17,年度・店舗別売上量!$A$184:$A$205,0),MATCH(かんてい局松本店酒税計算用!M$2,年度・店舗別売上量!$184:$184,0)),0)</f>
        <v>0</v>
      </c>
      <c r="N17">
        <f>IFERROR(INDEX(年度・店舗別売上量!$184:$205,MATCH(かんてい局松本店酒税計算用!$A17,年度・店舗別売上量!$A$184:$A$205,0),MATCH(かんてい局松本店酒税計算用!N$2,年度・店舗別売上量!$184:$184,0)),0)</f>
        <v>0</v>
      </c>
      <c r="O17">
        <f>IFERROR(INDEX(年度・店舗別売上量!$184:$205,MATCH(かんてい局松本店酒税計算用!$A17,年度・店舗別売上量!$A$184:$A$205,0),MATCH(かんてい局松本店酒税計算用!O$2,年度・店舗別売上量!$184:$184,0)),0)</f>
        <v>0</v>
      </c>
      <c r="P17">
        <f>IFERROR(INDEX(年度・店舗別売上量!$184:$205,MATCH(かんてい局松本店酒税計算用!$A17,年度・店舗別売上量!$A$184:$A$205,0),MATCH(かんてい局松本店酒税計算用!P$2,年度・店舗別売上量!$184:$184,0)),0)</f>
        <v>0</v>
      </c>
      <c r="Q17">
        <f>IFERROR(INDEX(年度・店舗別売上量!$184:$205,MATCH(かんてい局松本店酒税計算用!$A17,年度・店舗別売上量!$A$184:$A$205,0),MATCH(かんてい局松本店酒税計算用!Q$2,年度・店舗別売上量!$184:$184,0)),0)</f>
        <v>0</v>
      </c>
      <c r="R17">
        <f>IFERROR(INDEX(年度・店舗別売上量!$184:$205,MATCH(かんてい局松本店酒税計算用!$A17,年度・店舗別売上量!$A$184:$A$205,0),MATCH(かんてい局松本店酒税計算用!R$2,年度・店舗別売上量!$184:$184,0)),0)</f>
        <v>0</v>
      </c>
      <c r="S17">
        <f>IFERROR(INDEX(年度・店舗別売上量!$184:$205,MATCH(かんてい局松本店酒税計算用!$A17,年度・店舗別売上量!$A$184:$A$205,0),MATCH(かんてい局松本店酒税計算用!S$2,年度・店舗別売上量!$184:$184,0)),0)</f>
        <v>0</v>
      </c>
      <c r="T17">
        <f>IFERROR(INDEX(年度・店舗別売上量!$184:$205,MATCH(かんてい局松本店酒税計算用!$A17,年度・店舗別売上量!$A$184:$A$205,0),MATCH(かんてい局松本店酒税計算用!T$2,年度・店舗別売上量!$184:$184,0)),0)</f>
        <v>0</v>
      </c>
      <c r="U17">
        <f>IFERROR(INDEX(年度・店舗別売上量!$184:$205,MATCH(かんてい局松本店酒税計算用!$A17,年度・店舗別売上量!$A$184:$A$205,0),MATCH(かんてい局松本店酒税計算用!U$2,年度・店舗別売上量!$184:$184,0)),0)</f>
        <v>0</v>
      </c>
      <c r="V17">
        <f>IFERROR(INDEX(年度・店舗別売上量!$184:$205,MATCH(かんてい局松本店酒税計算用!$A17,年度・店舗別売上量!$A$184:$A$205,0),MATCH(かんてい局松本店酒税計算用!V$2,年度・店舗別売上量!$184:$184,0)),0)</f>
        <v>0</v>
      </c>
    </row>
    <row r="18" spans="1:22">
      <c r="A18" t="str">
        <f>管理!$C$17</f>
        <v>雑酒</v>
      </c>
      <c r="B18">
        <f>IFERROR(INDEX(年度・店舗別売上量!$184:$205,MATCH(かんてい局松本店酒税計算用!$A18,年度・店舗別売上量!$A$184:$A$205,0),MATCH(かんてい局松本店酒税計算用!B$2,年度・店舗別売上量!$184:$184,0)),0)</f>
        <v>0</v>
      </c>
      <c r="C18">
        <f>IFERROR(INDEX(年度・店舗別売上量!$184:$205,MATCH(かんてい局松本店酒税計算用!$A18,年度・店舗別売上量!$A$184:$A$205,0),MATCH(かんてい局松本店酒税計算用!C$2,年度・店舗別売上量!$184:$184,0)),0)</f>
        <v>0</v>
      </c>
      <c r="D18">
        <f>IFERROR(INDEX(年度・店舗別売上量!$184:$205,MATCH(かんてい局松本店酒税計算用!$A18,年度・店舗別売上量!$A$184:$A$205,0),MATCH(かんてい局松本店酒税計算用!D$2,年度・店舗別売上量!$184:$184,0)),0)</f>
        <v>0</v>
      </c>
      <c r="E18">
        <f>IFERROR(INDEX(年度・店舗別売上量!$184:$205,MATCH(かんてい局松本店酒税計算用!$A18,年度・店舗別売上量!$A$184:$A$205,0),MATCH(かんてい局松本店酒税計算用!E$2,年度・店舗別売上量!$184:$184,0)),0)</f>
        <v>0</v>
      </c>
      <c r="F18">
        <f>IFERROR(INDEX(年度・店舗別売上量!$184:$205,MATCH(かんてい局松本店酒税計算用!$A18,年度・店舗別売上量!$A$184:$A$205,0),MATCH(かんてい局松本店酒税計算用!F$2,年度・店舗別売上量!$184:$184,0)),0)</f>
        <v>0</v>
      </c>
      <c r="G18">
        <f>IFERROR(INDEX(年度・店舗別売上量!$184:$205,MATCH(かんてい局松本店酒税計算用!$A18,年度・店舗別売上量!$A$184:$A$205,0),MATCH(かんてい局松本店酒税計算用!G$2,年度・店舗別売上量!$184:$184,0)),0)</f>
        <v>0</v>
      </c>
      <c r="H18">
        <f>IFERROR(INDEX(年度・店舗別売上量!$184:$205,MATCH(かんてい局松本店酒税計算用!$A18,年度・店舗別売上量!$A$184:$A$205,0),MATCH(かんてい局松本店酒税計算用!H$2,年度・店舗別売上量!$184:$184,0)),0)</f>
        <v>0</v>
      </c>
      <c r="I18">
        <f>IFERROR(INDEX(年度・店舗別売上量!$184:$205,MATCH(かんてい局松本店酒税計算用!$A18,年度・店舗別売上量!$A$184:$A$205,0),MATCH(かんてい局松本店酒税計算用!I$2,年度・店舗別売上量!$184:$184,0)),0)</f>
        <v>0</v>
      </c>
      <c r="J18">
        <f>IFERROR(INDEX(年度・店舗別売上量!$184:$205,MATCH(かんてい局松本店酒税計算用!$A18,年度・店舗別売上量!$A$184:$A$205,0),MATCH(かんてい局松本店酒税計算用!J$2,年度・店舗別売上量!$184:$184,0)),0)</f>
        <v>0</v>
      </c>
      <c r="K18">
        <f>IFERROR(INDEX(年度・店舗別売上量!$184:$205,MATCH(かんてい局松本店酒税計算用!$A18,年度・店舗別売上量!$A$184:$A$205,0),MATCH(かんてい局松本店酒税計算用!K$2,年度・店舗別売上量!$184:$184,0)),0)</f>
        <v>0</v>
      </c>
      <c r="L18">
        <f>IFERROR(INDEX(年度・店舗別売上量!$184:$205,MATCH(かんてい局松本店酒税計算用!$A18,年度・店舗別売上量!$A$184:$A$205,0),MATCH(かんてい局松本店酒税計算用!L$2,年度・店舗別売上量!$184:$184,0)),0)</f>
        <v>0</v>
      </c>
      <c r="M18">
        <f>IFERROR(INDEX(年度・店舗別売上量!$184:$205,MATCH(かんてい局松本店酒税計算用!$A18,年度・店舗別売上量!$A$184:$A$205,0),MATCH(かんてい局松本店酒税計算用!M$2,年度・店舗別売上量!$184:$184,0)),0)</f>
        <v>0</v>
      </c>
      <c r="N18">
        <f>IFERROR(INDEX(年度・店舗別売上量!$184:$205,MATCH(かんてい局松本店酒税計算用!$A18,年度・店舗別売上量!$A$184:$A$205,0),MATCH(かんてい局松本店酒税計算用!N$2,年度・店舗別売上量!$184:$184,0)),0)</f>
        <v>0</v>
      </c>
      <c r="O18">
        <f>IFERROR(INDEX(年度・店舗別売上量!$184:$205,MATCH(かんてい局松本店酒税計算用!$A18,年度・店舗別売上量!$A$184:$A$205,0),MATCH(かんてい局松本店酒税計算用!O$2,年度・店舗別売上量!$184:$184,0)),0)</f>
        <v>0</v>
      </c>
      <c r="P18">
        <f>IFERROR(INDEX(年度・店舗別売上量!$184:$205,MATCH(かんてい局松本店酒税計算用!$A18,年度・店舗別売上量!$A$184:$A$205,0),MATCH(かんてい局松本店酒税計算用!P$2,年度・店舗別売上量!$184:$184,0)),0)</f>
        <v>0</v>
      </c>
      <c r="Q18">
        <f>IFERROR(INDEX(年度・店舗別売上量!$184:$205,MATCH(かんてい局松本店酒税計算用!$A18,年度・店舗別売上量!$A$184:$A$205,0),MATCH(かんてい局松本店酒税計算用!Q$2,年度・店舗別売上量!$184:$184,0)),0)</f>
        <v>0</v>
      </c>
      <c r="R18">
        <f>IFERROR(INDEX(年度・店舗別売上量!$184:$205,MATCH(かんてい局松本店酒税計算用!$A18,年度・店舗別売上量!$A$184:$A$205,0),MATCH(かんてい局松本店酒税計算用!R$2,年度・店舗別売上量!$184:$184,0)),0)</f>
        <v>0</v>
      </c>
      <c r="S18">
        <f>IFERROR(INDEX(年度・店舗別売上量!$184:$205,MATCH(かんてい局松本店酒税計算用!$A18,年度・店舗別売上量!$A$184:$A$205,0),MATCH(かんてい局松本店酒税計算用!S$2,年度・店舗別売上量!$184:$184,0)),0)</f>
        <v>0</v>
      </c>
      <c r="T18">
        <f>IFERROR(INDEX(年度・店舗別売上量!$184:$205,MATCH(かんてい局松本店酒税計算用!$A18,年度・店舗別売上量!$A$184:$A$205,0),MATCH(かんてい局松本店酒税計算用!T$2,年度・店舗別売上量!$184:$184,0)),0)</f>
        <v>0</v>
      </c>
      <c r="U18">
        <f>IFERROR(INDEX(年度・店舗別売上量!$184:$205,MATCH(かんてい局松本店酒税計算用!$A18,年度・店舗別売上量!$A$184:$A$205,0),MATCH(かんてい局松本店酒税計算用!U$2,年度・店舗別売上量!$184:$184,0)),0)</f>
        <v>0</v>
      </c>
      <c r="V18">
        <f>IFERROR(INDEX(年度・店舗別売上量!$184:$205,MATCH(かんてい局松本店酒税計算用!$A18,年度・店舗別売上量!$A$184:$A$205,0),MATCH(かんてい局松本店酒税計算用!V$2,年度・店舗別売上量!$184:$184,0)),0)</f>
        <v>0</v>
      </c>
    </row>
    <row r="19" spans="1:22">
      <c r="A19" t="str">
        <f>管理!$C$18</f>
        <v>粉末酒</v>
      </c>
      <c r="B19">
        <f>IFERROR(INDEX(年度・店舗別売上量!$184:$205,MATCH(かんてい局松本店酒税計算用!$A19,年度・店舗別売上量!$A$184:$A$205,0),MATCH(かんてい局松本店酒税計算用!B$2,年度・店舗別売上量!$184:$184,0)),0)</f>
        <v>0</v>
      </c>
      <c r="C19">
        <f>IFERROR(INDEX(年度・店舗別売上量!$184:$205,MATCH(かんてい局松本店酒税計算用!$A19,年度・店舗別売上量!$A$184:$A$205,0),MATCH(かんてい局松本店酒税計算用!C$2,年度・店舗別売上量!$184:$184,0)),0)</f>
        <v>0</v>
      </c>
      <c r="D19">
        <f>IFERROR(INDEX(年度・店舗別売上量!$184:$205,MATCH(かんてい局松本店酒税計算用!$A19,年度・店舗別売上量!$A$184:$A$205,0),MATCH(かんてい局松本店酒税計算用!D$2,年度・店舗別売上量!$184:$184,0)),0)</f>
        <v>0</v>
      </c>
      <c r="E19">
        <f>IFERROR(INDEX(年度・店舗別売上量!$184:$205,MATCH(かんてい局松本店酒税計算用!$A19,年度・店舗別売上量!$A$184:$A$205,0),MATCH(かんてい局松本店酒税計算用!E$2,年度・店舗別売上量!$184:$184,0)),0)</f>
        <v>0</v>
      </c>
      <c r="F19">
        <f>IFERROR(INDEX(年度・店舗別売上量!$184:$205,MATCH(かんてい局松本店酒税計算用!$A19,年度・店舗別売上量!$A$184:$A$205,0),MATCH(かんてい局松本店酒税計算用!F$2,年度・店舗別売上量!$184:$184,0)),0)</f>
        <v>0</v>
      </c>
      <c r="G19">
        <f>IFERROR(INDEX(年度・店舗別売上量!$184:$205,MATCH(かんてい局松本店酒税計算用!$A19,年度・店舗別売上量!$A$184:$A$205,0),MATCH(かんてい局松本店酒税計算用!G$2,年度・店舗別売上量!$184:$184,0)),0)</f>
        <v>0</v>
      </c>
      <c r="H19">
        <f>IFERROR(INDEX(年度・店舗別売上量!$184:$205,MATCH(かんてい局松本店酒税計算用!$A19,年度・店舗別売上量!$A$184:$A$205,0),MATCH(かんてい局松本店酒税計算用!H$2,年度・店舗別売上量!$184:$184,0)),0)</f>
        <v>0</v>
      </c>
      <c r="I19">
        <f>IFERROR(INDEX(年度・店舗別売上量!$184:$205,MATCH(かんてい局松本店酒税計算用!$A19,年度・店舗別売上量!$A$184:$A$205,0),MATCH(かんてい局松本店酒税計算用!I$2,年度・店舗別売上量!$184:$184,0)),0)</f>
        <v>0</v>
      </c>
      <c r="J19">
        <f>IFERROR(INDEX(年度・店舗別売上量!$184:$205,MATCH(かんてい局松本店酒税計算用!$A19,年度・店舗別売上量!$A$184:$A$205,0),MATCH(かんてい局松本店酒税計算用!J$2,年度・店舗別売上量!$184:$184,0)),0)</f>
        <v>0</v>
      </c>
      <c r="K19">
        <f>IFERROR(INDEX(年度・店舗別売上量!$184:$205,MATCH(かんてい局松本店酒税計算用!$A19,年度・店舗別売上量!$A$184:$A$205,0),MATCH(かんてい局松本店酒税計算用!K$2,年度・店舗別売上量!$184:$184,0)),0)</f>
        <v>0</v>
      </c>
      <c r="L19">
        <f>IFERROR(INDEX(年度・店舗別売上量!$184:$205,MATCH(かんてい局松本店酒税計算用!$A19,年度・店舗別売上量!$A$184:$A$205,0),MATCH(かんてい局松本店酒税計算用!L$2,年度・店舗別売上量!$184:$184,0)),0)</f>
        <v>0</v>
      </c>
      <c r="M19">
        <f>IFERROR(INDEX(年度・店舗別売上量!$184:$205,MATCH(かんてい局松本店酒税計算用!$A19,年度・店舗別売上量!$A$184:$A$205,0),MATCH(かんてい局松本店酒税計算用!M$2,年度・店舗別売上量!$184:$184,0)),0)</f>
        <v>0</v>
      </c>
      <c r="N19">
        <f>IFERROR(INDEX(年度・店舗別売上量!$184:$205,MATCH(かんてい局松本店酒税計算用!$A19,年度・店舗別売上量!$A$184:$A$205,0),MATCH(かんてい局松本店酒税計算用!N$2,年度・店舗別売上量!$184:$184,0)),0)</f>
        <v>0</v>
      </c>
      <c r="O19">
        <f>IFERROR(INDEX(年度・店舗別売上量!$184:$205,MATCH(かんてい局松本店酒税計算用!$A19,年度・店舗別売上量!$A$184:$A$205,0),MATCH(かんてい局松本店酒税計算用!O$2,年度・店舗別売上量!$184:$184,0)),0)</f>
        <v>0</v>
      </c>
      <c r="P19">
        <f>IFERROR(INDEX(年度・店舗別売上量!$184:$205,MATCH(かんてい局松本店酒税計算用!$A19,年度・店舗別売上量!$A$184:$A$205,0),MATCH(かんてい局松本店酒税計算用!P$2,年度・店舗別売上量!$184:$184,0)),0)</f>
        <v>0</v>
      </c>
      <c r="Q19">
        <f>IFERROR(INDEX(年度・店舗別売上量!$184:$205,MATCH(かんてい局松本店酒税計算用!$A19,年度・店舗別売上量!$A$184:$A$205,0),MATCH(かんてい局松本店酒税計算用!Q$2,年度・店舗別売上量!$184:$184,0)),0)</f>
        <v>0</v>
      </c>
      <c r="R19">
        <f>IFERROR(INDEX(年度・店舗別売上量!$184:$205,MATCH(かんてい局松本店酒税計算用!$A19,年度・店舗別売上量!$A$184:$A$205,0),MATCH(かんてい局松本店酒税計算用!R$2,年度・店舗別売上量!$184:$184,0)),0)</f>
        <v>0</v>
      </c>
      <c r="S19">
        <f>IFERROR(INDEX(年度・店舗別売上量!$184:$205,MATCH(かんてい局松本店酒税計算用!$A19,年度・店舗別売上量!$A$184:$A$205,0),MATCH(かんてい局松本店酒税計算用!S$2,年度・店舗別売上量!$184:$184,0)),0)</f>
        <v>0</v>
      </c>
      <c r="T19">
        <f>IFERROR(INDEX(年度・店舗別売上量!$184:$205,MATCH(かんてい局松本店酒税計算用!$A19,年度・店舗別売上量!$A$184:$A$205,0),MATCH(かんてい局松本店酒税計算用!T$2,年度・店舗別売上量!$184:$184,0)),0)</f>
        <v>0</v>
      </c>
      <c r="U19">
        <f>IFERROR(INDEX(年度・店舗別売上量!$184:$205,MATCH(かんてい局松本店酒税計算用!$A19,年度・店舗別売上量!$A$184:$A$205,0),MATCH(かんてい局松本店酒税計算用!U$2,年度・店舗別売上量!$184:$184,0)),0)</f>
        <v>0</v>
      </c>
      <c r="V19">
        <f>IFERROR(INDEX(年度・店舗別売上量!$184:$205,MATCH(かんてい局松本店酒税計算用!$A19,年度・店舗別売上量!$A$184:$A$205,0),MATCH(かんてい局松本店酒税計算用!V$2,年度・店舗別売上量!$184:$184,0)),0)</f>
        <v>0</v>
      </c>
    </row>
    <row r="25" spans="1:22">
      <c r="A25" t="s">
        <v>292</v>
      </c>
    </row>
    <row r="26" spans="1:22">
      <c r="B26">
        <v>2020</v>
      </c>
      <c r="C26">
        <v>2021</v>
      </c>
      <c r="D26">
        <v>2022</v>
      </c>
      <c r="E26">
        <v>2023</v>
      </c>
      <c r="F26">
        <v>2024</v>
      </c>
      <c r="G26">
        <v>2025</v>
      </c>
      <c r="H26">
        <v>2026</v>
      </c>
      <c r="I26">
        <v>2027</v>
      </c>
      <c r="J26">
        <v>2028</v>
      </c>
      <c r="K26">
        <v>2029</v>
      </c>
      <c r="L26">
        <v>2030</v>
      </c>
      <c r="M26">
        <v>2031</v>
      </c>
      <c r="N26">
        <v>2032</v>
      </c>
      <c r="O26">
        <v>2033</v>
      </c>
      <c r="P26">
        <v>2034</v>
      </c>
      <c r="Q26">
        <v>2035</v>
      </c>
      <c r="R26">
        <v>2036</v>
      </c>
      <c r="S26">
        <v>2037</v>
      </c>
      <c r="T26">
        <v>2038</v>
      </c>
      <c r="U26">
        <v>2039</v>
      </c>
      <c r="V26">
        <v>2040</v>
      </c>
    </row>
    <row r="27" spans="1:22">
      <c r="A27" t="str">
        <f>管理!$C$2</f>
        <v>清酒</v>
      </c>
      <c r="B27">
        <f>ROUND(B3,0)</f>
        <v>0</v>
      </c>
      <c r="C27">
        <f t="shared" ref="C27:V40" si="0">ROUND(C3,0)</f>
        <v>0</v>
      </c>
      <c r="D27">
        <f t="shared" si="0"/>
        <v>0</v>
      </c>
      <c r="E27">
        <f t="shared" si="0"/>
        <v>0</v>
      </c>
      <c r="F27">
        <f t="shared" si="0"/>
        <v>0</v>
      </c>
      <c r="G27">
        <f t="shared" si="0"/>
        <v>0</v>
      </c>
      <c r="H27">
        <f t="shared" si="0"/>
        <v>0</v>
      </c>
      <c r="I27">
        <f t="shared" si="0"/>
        <v>0</v>
      </c>
      <c r="J27">
        <f t="shared" si="0"/>
        <v>0</v>
      </c>
      <c r="K27">
        <f t="shared" si="0"/>
        <v>0</v>
      </c>
      <c r="L27">
        <f t="shared" si="0"/>
        <v>0</v>
      </c>
      <c r="M27">
        <f t="shared" si="0"/>
        <v>0</v>
      </c>
      <c r="N27">
        <f t="shared" si="0"/>
        <v>0</v>
      </c>
      <c r="O27">
        <f t="shared" si="0"/>
        <v>0</v>
      </c>
      <c r="P27">
        <f t="shared" si="0"/>
        <v>0</v>
      </c>
      <c r="Q27">
        <f t="shared" si="0"/>
        <v>0</v>
      </c>
      <c r="R27">
        <f t="shared" si="0"/>
        <v>0</v>
      </c>
      <c r="S27">
        <f t="shared" si="0"/>
        <v>0</v>
      </c>
      <c r="T27">
        <f t="shared" si="0"/>
        <v>0</v>
      </c>
      <c r="U27">
        <f t="shared" si="0"/>
        <v>0</v>
      </c>
      <c r="V27">
        <f t="shared" si="0"/>
        <v>0</v>
      </c>
    </row>
    <row r="28" spans="1:22">
      <c r="A28" t="str">
        <f>管理!$C$3</f>
        <v>合成清酒</v>
      </c>
      <c r="B28">
        <f t="shared" ref="B28:Q43" si="1">ROUND(B4,0)</f>
        <v>0</v>
      </c>
      <c r="C28">
        <f t="shared" si="1"/>
        <v>0</v>
      </c>
      <c r="D28">
        <f t="shared" si="1"/>
        <v>0</v>
      </c>
      <c r="E28">
        <f t="shared" si="1"/>
        <v>0</v>
      </c>
      <c r="F28">
        <f t="shared" si="1"/>
        <v>0</v>
      </c>
      <c r="G28">
        <f t="shared" si="1"/>
        <v>0</v>
      </c>
      <c r="H28">
        <f t="shared" si="1"/>
        <v>0</v>
      </c>
      <c r="I28">
        <f t="shared" si="1"/>
        <v>0</v>
      </c>
      <c r="J28">
        <f t="shared" si="1"/>
        <v>0</v>
      </c>
      <c r="K28">
        <f t="shared" si="1"/>
        <v>0</v>
      </c>
      <c r="L28">
        <f t="shared" si="1"/>
        <v>0</v>
      </c>
      <c r="M28">
        <f t="shared" si="1"/>
        <v>0</v>
      </c>
      <c r="N28">
        <f t="shared" si="1"/>
        <v>0</v>
      </c>
      <c r="O28">
        <f t="shared" si="1"/>
        <v>0</v>
      </c>
      <c r="P28">
        <f t="shared" si="1"/>
        <v>0</v>
      </c>
      <c r="Q28">
        <f t="shared" si="1"/>
        <v>0</v>
      </c>
      <c r="R28">
        <f t="shared" si="0"/>
        <v>0</v>
      </c>
      <c r="S28">
        <f t="shared" si="0"/>
        <v>0</v>
      </c>
      <c r="T28">
        <f t="shared" si="0"/>
        <v>0</v>
      </c>
      <c r="U28">
        <f t="shared" si="0"/>
        <v>0</v>
      </c>
      <c r="V28">
        <f t="shared" si="0"/>
        <v>0</v>
      </c>
    </row>
    <row r="29" spans="1:22">
      <c r="A29" t="str">
        <f>管理!$C$4</f>
        <v>連続式蒸留焼酎</v>
      </c>
      <c r="B29">
        <f t="shared" si="1"/>
        <v>0</v>
      </c>
      <c r="C29">
        <f t="shared" si="0"/>
        <v>0</v>
      </c>
      <c r="D29">
        <f t="shared" si="0"/>
        <v>0</v>
      </c>
      <c r="E29">
        <f t="shared" si="0"/>
        <v>0</v>
      </c>
      <c r="F29">
        <f t="shared" si="0"/>
        <v>0</v>
      </c>
      <c r="G29">
        <f t="shared" si="0"/>
        <v>0</v>
      </c>
      <c r="H29">
        <f t="shared" si="0"/>
        <v>0</v>
      </c>
      <c r="I29">
        <f t="shared" si="0"/>
        <v>0</v>
      </c>
      <c r="J29">
        <f t="shared" si="0"/>
        <v>0</v>
      </c>
      <c r="K29">
        <f t="shared" si="0"/>
        <v>0</v>
      </c>
      <c r="L29">
        <f t="shared" si="0"/>
        <v>0</v>
      </c>
      <c r="M29">
        <f t="shared" si="0"/>
        <v>0</v>
      </c>
      <c r="N29">
        <f t="shared" si="0"/>
        <v>0</v>
      </c>
      <c r="O29">
        <f t="shared" si="0"/>
        <v>0</v>
      </c>
      <c r="P29">
        <f t="shared" si="0"/>
        <v>0</v>
      </c>
      <c r="Q29">
        <f t="shared" si="0"/>
        <v>0</v>
      </c>
      <c r="R29">
        <f t="shared" si="0"/>
        <v>0</v>
      </c>
      <c r="S29">
        <f t="shared" si="0"/>
        <v>0</v>
      </c>
      <c r="T29">
        <f t="shared" si="0"/>
        <v>0</v>
      </c>
      <c r="U29">
        <f t="shared" si="0"/>
        <v>0</v>
      </c>
      <c r="V29">
        <f t="shared" si="0"/>
        <v>0</v>
      </c>
    </row>
    <row r="30" spans="1:22">
      <c r="A30" t="str">
        <f>管理!$C$5</f>
        <v>単式蒸留焼酎</v>
      </c>
      <c r="B30">
        <f t="shared" si="1"/>
        <v>0</v>
      </c>
      <c r="C30">
        <f t="shared" si="0"/>
        <v>0</v>
      </c>
      <c r="D30">
        <f t="shared" si="0"/>
        <v>0</v>
      </c>
      <c r="E30">
        <f t="shared" si="0"/>
        <v>0</v>
      </c>
      <c r="F30">
        <f t="shared" si="0"/>
        <v>0</v>
      </c>
      <c r="G30">
        <f t="shared" si="0"/>
        <v>0</v>
      </c>
      <c r="H30">
        <f t="shared" si="0"/>
        <v>0</v>
      </c>
      <c r="I30">
        <f t="shared" si="0"/>
        <v>0</v>
      </c>
      <c r="J30">
        <f t="shared" si="0"/>
        <v>0</v>
      </c>
      <c r="K30">
        <f t="shared" si="0"/>
        <v>0</v>
      </c>
      <c r="L30">
        <f t="shared" si="0"/>
        <v>0</v>
      </c>
      <c r="M30">
        <f t="shared" si="0"/>
        <v>0</v>
      </c>
      <c r="N30">
        <f t="shared" si="0"/>
        <v>0</v>
      </c>
      <c r="O30">
        <f t="shared" si="0"/>
        <v>0</v>
      </c>
      <c r="P30">
        <f t="shared" si="0"/>
        <v>0</v>
      </c>
      <c r="Q30">
        <f t="shared" si="0"/>
        <v>0</v>
      </c>
      <c r="R30">
        <f t="shared" si="0"/>
        <v>0</v>
      </c>
      <c r="S30">
        <f t="shared" si="0"/>
        <v>0</v>
      </c>
      <c r="T30">
        <f t="shared" si="0"/>
        <v>0</v>
      </c>
      <c r="U30">
        <f t="shared" si="0"/>
        <v>0</v>
      </c>
      <c r="V30">
        <f t="shared" si="0"/>
        <v>0</v>
      </c>
    </row>
    <row r="31" spans="1:22">
      <c r="A31" t="str">
        <f>管理!$C$6</f>
        <v>みりん</v>
      </c>
      <c r="B31">
        <f t="shared" si="1"/>
        <v>0</v>
      </c>
      <c r="C31">
        <f t="shared" si="0"/>
        <v>0</v>
      </c>
      <c r="D31">
        <f t="shared" si="0"/>
        <v>0</v>
      </c>
      <c r="E31">
        <f t="shared" si="0"/>
        <v>0</v>
      </c>
      <c r="F31">
        <f t="shared" si="0"/>
        <v>0</v>
      </c>
      <c r="G31">
        <f t="shared" si="0"/>
        <v>0</v>
      </c>
      <c r="H31">
        <f t="shared" si="0"/>
        <v>0</v>
      </c>
      <c r="I31">
        <f t="shared" si="0"/>
        <v>0</v>
      </c>
      <c r="J31">
        <f t="shared" si="0"/>
        <v>0</v>
      </c>
      <c r="K31">
        <f t="shared" si="0"/>
        <v>0</v>
      </c>
      <c r="L31">
        <f t="shared" si="0"/>
        <v>0</v>
      </c>
      <c r="M31">
        <f t="shared" si="0"/>
        <v>0</v>
      </c>
      <c r="N31">
        <f t="shared" si="0"/>
        <v>0</v>
      </c>
      <c r="O31">
        <f t="shared" si="0"/>
        <v>0</v>
      </c>
      <c r="P31">
        <f t="shared" si="0"/>
        <v>0</v>
      </c>
      <c r="Q31">
        <f t="shared" si="0"/>
        <v>0</v>
      </c>
      <c r="R31">
        <f t="shared" si="0"/>
        <v>0</v>
      </c>
      <c r="S31">
        <f t="shared" si="0"/>
        <v>0</v>
      </c>
      <c r="T31">
        <f t="shared" si="0"/>
        <v>0</v>
      </c>
      <c r="U31">
        <f t="shared" si="0"/>
        <v>0</v>
      </c>
      <c r="V31">
        <f t="shared" si="0"/>
        <v>0</v>
      </c>
    </row>
    <row r="32" spans="1:22">
      <c r="A32" t="str">
        <f>管理!$C$7</f>
        <v>ビール</v>
      </c>
      <c r="B32">
        <f t="shared" si="1"/>
        <v>0</v>
      </c>
      <c r="C32">
        <f t="shared" si="0"/>
        <v>0</v>
      </c>
      <c r="D32">
        <f t="shared" si="0"/>
        <v>0</v>
      </c>
      <c r="E32">
        <f t="shared" si="0"/>
        <v>0</v>
      </c>
      <c r="F32">
        <f t="shared" si="0"/>
        <v>0</v>
      </c>
      <c r="G32">
        <f t="shared" si="0"/>
        <v>0</v>
      </c>
      <c r="H32">
        <f t="shared" si="0"/>
        <v>0</v>
      </c>
      <c r="I32">
        <f t="shared" si="0"/>
        <v>0</v>
      </c>
      <c r="J32">
        <f t="shared" si="0"/>
        <v>0</v>
      </c>
      <c r="K32">
        <f t="shared" si="0"/>
        <v>0</v>
      </c>
      <c r="L32">
        <f t="shared" si="0"/>
        <v>0</v>
      </c>
      <c r="M32">
        <f t="shared" si="0"/>
        <v>0</v>
      </c>
      <c r="N32">
        <f t="shared" si="0"/>
        <v>0</v>
      </c>
      <c r="O32">
        <f t="shared" si="0"/>
        <v>0</v>
      </c>
      <c r="P32">
        <f t="shared" si="0"/>
        <v>0</v>
      </c>
      <c r="Q32">
        <f t="shared" si="0"/>
        <v>0</v>
      </c>
      <c r="R32">
        <f t="shared" si="0"/>
        <v>0</v>
      </c>
      <c r="S32">
        <f t="shared" si="0"/>
        <v>0</v>
      </c>
      <c r="T32">
        <f t="shared" si="0"/>
        <v>0</v>
      </c>
      <c r="U32">
        <f t="shared" si="0"/>
        <v>0</v>
      </c>
      <c r="V32">
        <f t="shared" si="0"/>
        <v>0</v>
      </c>
    </row>
    <row r="33" spans="1:22">
      <c r="A33" t="str">
        <f>管理!$C$8</f>
        <v>果実酒</v>
      </c>
      <c r="B33">
        <f t="shared" si="1"/>
        <v>0</v>
      </c>
      <c r="C33">
        <f t="shared" si="0"/>
        <v>0</v>
      </c>
      <c r="D33">
        <f t="shared" si="0"/>
        <v>0</v>
      </c>
      <c r="E33">
        <f t="shared" si="0"/>
        <v>0</v>
      </c>
      <c r="F33">
        <f t="shared" si="0"/>
        <v>0</v>
      </c>
      <c r="G33">
        <f t="shared" si="0"/>
        <v>0</v>
      </c>
      <c r="H33">
        <f t="shared" si="0"/>
        <v>0</v>
      </c>
      <c r="I33">
        <f t="shared" si="0"/>
        <v>0</v>
      </c>
      <c r="J33">
        <f t="shared" si="0"/>
        <v>0</v>
      </c>
      <c r="K33">
        <f t="shared" si="0"/>
        <v>0</v>
      </c>
      <c r="L33">
        <f t="shared" si="0"/>
        <v>0</v>
      </c>
      <c r="M33">
        <f t="shared" si="0"/>
        <v>0</v>
      </c>
      <c r="N33">
        <f t="shared" si="0"/>
        <v>0</v>
      </c>
      <c r="O33">
        <f t="shared" si="0"/>
        <v>0</v>
      </c>
      <c r="P33">
        <f t="shared" si="0"/>
        <v>0</v>
      </c>
      <c r="Q33">
        <f t="shared" si="0"/>
        <v>0</v>
      </c>
      <c r="R33">
        <f t="shared" si="0"/>
        <v>0</v>
      </c>
      <c r="S33">
        <f t="shared" si="0"/>
        <v>0</v>
      </c>
      <c r="T33">
        <f t="shared" si="0"/>
        <v>0</v>
      </c>
      <c r="U33">
        <f t="shared" si="0"/>
        <v>0</v>
      </c>
      <c r="V33">
        <f t="shared" si="0"/>
        <v>0</v>
      </c>
    </row>
    <row r="34" spans="1:22">
      <c r="A34" t="str">
        <f>管理!$C$9</f>
        <v>甘味果実酒</v>
      </c>
      <c r="B34">
        <f t="shared" si="1"/>
        <v>0</v>
      </c>
      <c r="C34">
        <f t="shared" si="0"/>
        <v>0</v>
      </c>
      <c r="D34">
        <f t="shared" si="0"/>
        <v>0</v>
      </c>
      <c r="E34">
        <f t="shared" si="0"/>
        <v>0</v>
      </c>
      <c r="F34">
        <f t="shared" si="0"/>
        <v>0</v>
      </c>
      <c r="G34">
        <f t="shared" si="0"/>
        <v>0</v>
      </c>
      <c r="H34">
        <f t="shared" si="0"/>
        <v>0</v>
      </c>
      <c r="I34">
        <f t="shared" si="0"/>
        <v>0</v>
      </c>
      <c r="J34">
        <f t="shared" si="0"/>
        <v>0</v>
      </c>
      <c r="K34">
        <f t="shared" si="0"/>
        <v>0</v>
      </c>
      <c r="L34">
        <f t="shared" si="0"/>
        <v>0</v>
      </c>
      <c r="M34">
        <f t="shared" si="0"/>
        <v>0</v>
      </c>
      <c r="N34">
        <f t="shared" si="0"/>
        <v>0</v>
      </c>
      <c r="O34">
        <f t="shared" si="0"/>
        <v>0</v>
      </c>
      <c r="P34">
        <f t="shared" si="0"/>
        <v>0</v>
      </c>
      <c r="Q34">
        <f t="shared" si="0"/>
        <v>0</v>
      </c>
      <c r="R34">
        <f t="shared" si="0"/>
        <v>0</v>
      </c>
      <c r="S34">
        <f t="shared" si="0"/>
        <v>0</v>
      </c>
      <c r="T34">
        <f t="shared" si="0"/>
        <v>0</v>
      </c>
      <c r="U34">
        <f t="shared" si="0"/>
        <v>0</v>
      </c>
      <c r="V34">
        <f t="shared" si="0"/>
        <v>0</v>
      </c>
    </row>
    <row r="35" spans="1:22">
      <c r="A35" t="str">
        <f>管理!$C$10</f>
        <v>ウイスキー</v>
      </c>
      <c r="B35">
        <f t="shared" si="1"/>
        <v>0</v>
      </c>
      <c r="C35">
        <f t="shared" si="0"/>
        <v>0</v>
      </c>
      <c r="D35">
        <f t="shared" si="0"/>
        <v>0</v>
      </c>
      <c r="E35">
        <f t="shared" si="0"/>
        <v>0</v>
      </c>
      <c r="F35">
        <f t="shared" si="0"/>
        <v>0</v>
      </c>
      <c r="G35">
        <f t="shared" si="0"/>
        <v>0</v>
      </c>
      <c r="H35">
        <f t="shared" si="0"/>
        <v>0</v>
      </c>
      <c r="I35">
        <f t="shared" si="0"/>
        <v>0</v>
      </c>
      <c r="J35">
        <f t="shared" si="0"/>
        <v>0</v>
      </c>
      <c r="K35">
        <f t="shared" si="0"/>
        <v>0</v>
      </c>
      <c r="L35">
        <f t="shared" si="0"/>
        <v>0</v>
      </c>
      <c r="M35">
        <f t="shared" si="0"/>
        <v>0</v>
      </c>
      <c r="N35">
        <f t="shared" si="0"/>
        <v>0</v>
      </c>
      <c r="O35">
        <f t="shared" si="0"/>
        <v>0</v>
      </c>
      <c r="P35">
        <f t="shared" si="0"/>
        <v>0</v>
      </c>
      <c r="Q35">
        <f t="shared" si="0"/>
        <v>0</v>
      </c>
      <c r="R35">
        <f t="shared" si="0"/>
        <v>0</v>
      </c>
      <c r="S35">
        <f t="shared" si="0"/>
        <v>0</v>
      </c>
      <c r="T35">
        <f t="shared" si="0"/>
        <v>0</v>
      </c>
      <c r="U35">
        <f t="shared" si="0"/>
        <v>0</v>
      </c>
      <c r="V35">
        <f t="shared" si="0"/>
        <v>0</v>
      </c>
    </row>
    <row r="36" spans="1:22">
      <c r="A36" t="str">
        <f>管理!$C$11</f>
        <v>ブランデー</v>
      </c>
      <c r="B36">
        <f t="shared" si="1"/>
        <v>0</v>
      </c>
      <c r="C36">
        <f t="shared" si="0"/>
        <v>0</v>
      </c>
      <c r="D36">
        <f t="shared" si="0"/>
        <v>0</v>
      </c>
      <c r="E36">
        <f t="shared" si="0"/>
        <v>0</v>
      </c>
      <c r="F36">
        <f t="shared" si="0"/>
        <v>0</v>
      </c>
      <c r="G36">
        <f t="shared" si="0"/>
        <v>0</v>
      </c>
      <c r="H36">
        <f t="shared" si="0"/>
        <v>0</v>
      </c>
      <c r="I36">
        <f t="shared" si="0"/>
        <v>0</v>
      </c>
      <c r="J36">
        <f t="shared" si="0"/>
        <v>0</v>
      </c>
      <c r="K36">
        <f t="shared" si="0"/>
        <v>0</v>
      </c>
      <c r="L36">
        <f t="shared" si="0"/>
        <v>0</v>
      </c>
      <c r="M36">
        <f t="shared" si="0"/>
        <v>0</v>
      </c>
      <c r="N36">
        <f t="shared" si="0"/>
        <v>0</v>
      </c>
      <c r="O36">
        <f t="shared" si="0"/>
        <v>0</v>
      </c>
      <c r="P36">
        <f t="shared" si="0"/>
        <v>0</v>
      </c>
      <c r="Q36">
        <f t="shared" si="0"/>
        <v>0</v>
      </c>
      <c r="R36">
        <f t="shared" si="0"/>
        <v>0</v>
      </c>
      <c r="S36">
        <f t="shared" si="0"/>
        <v>0</v>
      </c>
      <c r="T36">
        <f t="shared" si="0"/>
        <v>0</v>
      </c>
      <c r="U36">
        <f t="shared" si="0"/>
        <v>0</v>
      </c>
      <c r="V36">
        <f t="shared" si="0"/>
        <v>0</v>
      </c>
    </row>
    <row r="37" spans="1:22">
      <c r="A37" t="str">
        <f>管理!$C$12</f>
        <v>原料用アルコール</v>
      </c>
      <c r="B37">
        <f t="shared" si="1"/>
        <v>0</v>
      </c>
      <c r="C37">
        <f t="shared" si="0"/>
        <v>0</v>
      </c>
      <c r="D37">
        <f t="shared" si="0"/>
        <v>0</v>
      </c>
      <c r="E37">
        <f t="shared" si="0"/>
        <v>0</v>
      </c>
      <c r="F37">
        <f t="shared" si="0"/>
        <v>0</v>
      </c>
      <c r="G37">
        <f t="shared" si="0"/>
        <v>0</v>
      </c>
      <c r="H37">
        <f t="shared" si="0"/>
        <v>0</v>
      </c>
      <c r="I37">
        <f t="shared" si="0"/>
        <v>0</v>
      </c>
      <c r="J37">
        <f t="shared" si="0"/>
        <v>0</v>
      </c>
      <c r="K37">
        <f t="shared" si="0"/>
        <v>0</v>
      </c>
      <c r="L37">
        <f t="shared" si="0"/>
        <v>0</v>
      </c>
      <c r="M37">
        <f t="shared" si="0"/>
        <v>0</v>
      </c>
      <c r="N37">
        <f t="shared" si="0"/>
        <v>0</v>
      </c>
      <c r="O37">
        <f t="shared" si="0"/>
        <v>0</v>
      </c>
      <c r="P37">
        <f t="shared" si="0"/>
        <v>0</v>
      </c>
      <c r="Q37">
        <f t="shared" si="0"/>
        <v>0</v>
      </c>
      <c r="R37">
        <f t="shared" si="0"/>
        <v>0</v>
      </c>
      <c r="S37">
        <f t="shared" si="0"/>
        <v>0</v>
      </c>
      <c r="T37">
        <f t="shared" si="0"/>
        <v>0</v>
      </c>
      <c r="U37">
        <f t="shared" si="0"/>
        <v>0</v>
      </c>
      <c r="V37">
        <f t="shared" si="0"/>
        <v>0</v>
      </c>
    </row>
    <row r="38" spans="1:22">
      <c r="A38" t="str">
        <f>管理!$C$13</f>
        <v>発泡酒</v>
      </c>
      <c r="B38">
        <f t="shared" si="1"/>
        <v>0</v>
      </c>
      <c r="C38">
        <f t="shared" si="0"/>
        <v>0</v>
      </c>
      <c r="D38">
        <f t="shared" si="0"/>
        <v>0</v>
      </c>
      <c r="E38">
        <f t="shared" si="0"/>
        <v>0</v>
      </c>
      <c r="F38">
        <f t="shared" si="0"/>
        <v>0</v>
      </c>
      <c r="G38">
        <f t="shared" si="0"/>
        <v>0</v>
      </c>
      <c r="H38">
        <f t="shared" si="0"/>
        <v>0</v>
      </c>
      <c r="I38">
        <f t="shared" si="0"/>
        <v>0</v>
      </c>
      <c r="J38">
        <f t="shared" si="0"/>
        <v>0</v>
      </c>
      <c r="K38">
        <f t="shared" si="0"/>
        <v>0</v>
      </c>
      <c r="L38">
        <f t="shared" si="0"/>
        <v>0</v>
      </c>
      <c r="M38">
        <f t="shared" si="0"/>
        <v>0</v>
      </c>
      <c r="N38">
        <f t="shared" si="0"/>
        <v>0</v>
      </c>
      <c r="O38">
        <f t="shared" si="0"/>
        <v>0</v>
      </c>
      <c r="P38">
        <f t="shared" si="0"/>
        <v>0</v>
      </c>
      <c r="Q38">
        <f t="shared" si="0"/>
        <v>0</v>
      </c>
      <c r="R38">
        <f t="shared" si="0"/>
        <v>0</v>
      </c>
      <c r="S38">
        <f t="shared" si="0"/>
        <v>0</v>
      </c>
      <c r="T38">
        <f t="shared" si="0"/>
        <v>0</v>
      </c>
      <c r="U38">
        <f t="shared" si="0"/>
        <v>0</v>
      </c>
      <c r="V38">
        <f t="shared" si="0"/>
        <v>0</v>
      </c>
    </row>
    <row r="39" spans="1:22">
      <c r="A39" t="str">
        <f>管理!$C$14</f>
        <v>その他の醸造酒</v>
      </c>
      <c r="B39">
        <f t="shared" si="1"/>
        <v>0</v>
      </c>
      <c r="C39">
        <f t="shared" si="0"/>
        <v>0</v>
      </c>
      <c r="D39">
        <f t="shared" si="0"/>
        <v>0</v>
      </c>
      <c r="E39">
        <f t="shared" si="0"/>
        <v>0</v>
      </c>
      <c r="F39">
        <f t="shared" si="0"/>
        <v>0</v>
      </c>
      <c r="G39">
        <f t="shared" si="0"/>
        <v>0</v>
      </c>
      <c r="H39">
        <f t="shared" si="0"/>
        <v>0</v>
      </c>
      <c r="I39">
        <f t="shared" si="0"/>
        <v>0</v>
      </c>
      <c r="J39">
        <f t="shared" si="0"/>
        <v>0</v>
      </c>
      <c r="K39">
        <f t="shared" si="0"/>
        <v>0</v>
      </c>
      <c r="L39">
        <f t="shared" si="0"/>
        <v>0</v>
      </c>
      <c r="M39">
        <f t="shared" si="0"/>
        <v>0</v>
      </c>
      <c r="N39">
        <f t="shared" si="0"/>
        <v>0</v>
      </c>
      <c r="O39">
        <f t="shared" si="0"/>
        <v>0</v>
      </c>
      <c r="P39">
        <f t="shared" si="0"/>
        <v>0</v>
      </c>
      <c r="Q39">
        <f t="shared" si="0"/>
        <v>0</v>
      </c>
      <c r="R39">
        <f t="shared" si="0"/>
        <v>0</v>
      </c>
      <c r="S39">
        <f t="shared" si="0"/>
        <v>0</v>
      </c>
      <c r="T39">
        <f t="shared" si="0"/>
        <v>0</v>
      </c>
      <c r="U39">
        <f t="shared" si="0"/>
        <v>0</v>
      </c>
      <c r="V39">
        <f t="shared" si="0"/>
        <v>0</v>
      </c>
    </row>
    <row r="40" spans="1:22">
      <c r="A40" t="str">
        <f>管理!$C$15</f>
        <v>スピリッツ</v>
      </c>
      <c r="B40">
        <f t="shared" si="1"/>
        <v>0</v>
      </c>
      <c r="C40">
        <f t="shared" si="0"/>
        <v>0</v>
      </c>
      <c r="D40">
        <f t="shared" si="0"/>
        <v>0</v>
      </c>
      <c r="E40">
        <f t="shared" si="0"/>
        <v>0</v>
      </c>
      <c r="F40">
        <f t="shared" si="0"/>
        <v>0</v>
      </c>
      <c r="G40">
        <f t="shared" si="0"/>
        <v>0</v>
      </c>
      <c r="H40">
        <f t="shared" si="0"/>
        <v>0</v>
      </c>
      <c r="I40">
        <f t="shared" si="0"/>
        <v>0</v>
      </c>
      <c r="J40">
        <f t="shared" si="0"/>
        <v>0</v>
      </c>
      <c r="K40">
        <f t="shared" si="0"/>
        <v>0</v>
      </c>
      <c r="L40">
        <f t="shared" si="0"/>
        <v>0</v>
      </c>
      <c r="M40">
        <f t="shared" ref="C40:V43" si="2">ROUND(M16,0)</f>
        <v>0</v>
      </c>
      <c r="N40">
        <f t="shared" si="2"/>
        <v>0</v>
      </c>
      <c r="O40">
        <f t="shared" si="2"/>
        <v>0</v>
      </c>
      <c r="P40">
        <f t="shared" si="2"/>
        <v>0</v>
      </c>
      <c r="Q40">
        <f t="shared" si="2"/>
        <v>0</v>
      </c>
      <c r="R40">
        <f t="shared" si="2"/>
        <v>0</v>
      </c>
      <c r="S40">
        <f t="shared" si="2"/>
        <v>0</v>
      </c>
      <c r="T40">
        <f t="shared" si="2"/>
        <v>0</v>
      </c>
      <c r="U40">
        <f t="shared" si="2"/>
        <v>0</v>
      </c>
      <c r="V40">
        <f t="shared" si="2"/>
        <v>0</v>
      </c>
    </row>
    <row r="41" spans="1:22">
      <c r="A41" t="str">
        <f>管理!$C$16</f>
        <v>リキュール</v>
      </c>
      <c r="B41">
        <f t="shared" si="1"/>
        <v>0</v>
      </c>
      <c r="C41">
        <f t="shared" si="2"/>
        <v>0</v>
      </c>
      <c r="D41">
        <f t="shared" si="2"/>
        <v>0</v>
      </c>
      <c r="E41">
        <f t="shared" si="2"/>
        <v>0</v>
      </c>
      <c r="F41">
        <f t="shared" si="2"/>
        <v>0</v>
      </c>
      <c r="G41">
        <f t="shared" si="2"/>
        <v>0</v>
      </c>
      <c r="H41">
        <f t="shared" si="2"/>
        <v>0</v>
      </c>
      <c r="I41">
        <f t="shared" si="2"/>
        <v>0</v>
      </c>
      <c r="J41">
        <f t="shared" si="2"/>
        <v>0</v>
      </c>
      <c r="K41">
        <f t="shared" si="2"/>
        <v>0</v>
      </c>
      <c r="L41">
        <f t="shared" si="2"/>
        <v>0</v>
      </c>
      <c r="M41">
        <f t="shared" si="2"/>
        <v>0</v>
      </c>
      <c r="N41">
        <f t="shared" si="2"/>
        <v>0</v>
      </c>
      <c r="O41">
        <f t="shared" si="2"/>
        <v>0</v>
      </c>
      <c r="P41">
        <f t="shared" si="2"/>
        <v>0</v>
      </c>
      <c r="Q41">
        <f t="shared" si="2"/>
        <v>0</v>
      </c>
      <c r="R41">
        <f t="shared" si="2"/>
        <v>0</v>
      </c>
      <c r="S41">
        <f t="shared" si="2"/>
        <v>0</v>
      </c>
      <c r="T41">
        <f t="shared" si="2"/>
        <v>0</v>
      </c>
      <c r="U41">
        <f t="shared" si="2"/>
        <v>0</v>
      </c>
      <c r="V41">
        <f t="shared" si="2"/>
        <v>0</v>
      </c>
    </row>
    <row r="42" spans="1:22">
      <c r="A42" t="str">
        <f>管理!$C$17</f>
        <v>雑酒</v>
      </c>
      <c r="B42">
        <f t="shared" si="1"/>
        <v>0</v>
      </c>
      <c r="C42">
        <f t="shared" si="2"/>
        <v>0</v>
      </c>
      <c r="D42">
        <f t="shared" si="2"/>
        <v>0</v>
      </c>
      <c r="E42">
        <f t="shared" si="2"/>
        <v>0</v>
      </c>
      <c r="F42">
        <f t="shared" si="2"/>
        <v>0</v>
      </c>
      <c r="G42">
        <f t="shared" si="2"/>
        <v>0</v>
      </c>
      <c r="H42">
        <f t="shared" si="2"/>
        <v>0</v>
      </c>
      <c r="I42">
        <f t="shared" si="2"/>
        <v>0</v>
      </c>
      <c r="J42">
        <f t="shared" si="2"/>
        <v>0</v>
      </c>
      <c r="K42">
        <f t="shared" si="2"/>
        <v>0</v>
      </c>
      <c r="L42">
        <f t="shared" si="2"/>
        <v>0</v>
      </c>
      <c r="M42">
        <f t="shared" si="2"/>
        <v>0</v>
      </c>
      <c r="N42">
        <f t="shared" si="2"/>
        <v>0</v>
      </c>
      <c r="O42">
        <f t="shared" si="2"/>
        <v>0</v>
      </c>
      <c r="P42">
        <f t="shared" si="2"/>
        <v>0</v>
      </c>
      <c r="Q42">
        <f t="shared" si="2"/>
        <v>0</v>
      </c>
      <c r="R42">
        <f t="shared" si="2"/>
        <v>0</v>
      </c>
      <c r="S42">
        <f t="shared" si="2"/>
        <v>0</v>
      </c>
      <c r="T42">
        <f t="shared" si="2"/>
        <v>0</v>
      </c>
      <c r="U42">
        <f t="shared" si="2"/>
        <v>0</v>
      </c>
      <c r="V42">
        <f t="shared" si="2"/>
        <v>0</v>
      </c>
    </row>
    <row r="43" spans="1:22">
      <c r="A43" t="str">
        <f>管理!$C$18</f>
        <v>粉末酒</v>
      </c>
      <c r="B43">
        <f t="shared" si="1"/>
        <v>0</v>
      </c>
      <c r="C43">
        <f t="shared" si="2"/>
        <v>0</v>
      </c>
      <c r="D43">
        <f t="shared" si="2"/>
        <v>0</v>
      </c>
      <c r="E43">
        <f t="shared" si="2"/>
        <v>0</v>
      </c>
      <c r="F43">
        <f t="shared" si="2"/>
        <v>0</v>
      </c>
      <c r="G43">
        <f t="shared" si="2"/>
        <v>0</v>
      </c>
      <c r="H43">
        <f t="shared" si="2"/>
        <v>0</v>
      </c>
      <c r="I43">
        <f t="shared" si="2"/>
        <v>0</v>
      </c>
      <c r="J43">
        <f t="shared" si="2"/>
        <v>0</v>
      </c>
      <c r="K43">
        <f t="shared" si="2"/>
        <v>0</v>
      </c>
      <c r="L43">
        <f t="shared" si="2"/>
        <v>0</v>
      </c>
      <c r="M43">
        <f t="shared" si="2"/>
        <v>0</v>
      </c>
      <c r="N43">
        <f t="shared" si="2"/>
        <v>0</v>
      </c>
      <c r="O43">
        <f t="shared" si="2"/>
        <v>0</v>
      </c>
      <c r="P43">
        <f t="shared" si="2"/>
        <v>0</v>
      </c>
      <c r="Q43">
        <f t="shared" si="2"/>
        <v>0</v>
      </c>
      <c r="R43">
        <f t="shared" si="2"/>
        <v>0</v>
      </c>
      <c r="S43">
        <f t="shared" si="2"/>
        <v>0</v>
      </c>
      <c r="T43">
        <f t="shared" si="2"/>
        <v>0</v>
      </c>
      <c r="U43">
        <f t="shared" si="2"/>
        <v>0</v>
      </c>
      <c r="V43">
        <f t="shared" si="2"/>
        <v>0</v>
      </c>
    </row>
    <row r="53" spans="1:3">
      <c r="A53" t="s">
        <v>289</v>
      </c>
    </row>
    <row r="54" spans="1:3">
      <c r="B54" t="s">
        <v>272</v>
      </c>
      <c r="C54" t="s">
        <v>290</v>
      </c>
    </row>
    <row r="55" spans="1:3">
      <c r="A55" t="str">
        <f>管理!$C$2</f>
        <v>清酒</v>
      </c>
      <c r="B55">
        <f>IFERROR(INDEX(年度・店舗別売上量!$216:$240,MATCH($A55,年度・店舗別売上量!$A$216:$A$240,0),MATCH(B$54,年度・店舗別売上量!$216:$216,0)),0)</f>
        <v>0</v>
      </c>
      <c r="C55">
        <f>ROUND(B55,0)</f>
        <v>0</v>
      </c>
    </row>
    <row r="56" spans="1:3">
      <c r="A56" t="str">
        <f>管理!$C$3</f>
        <v>合成清酒</v>
      </c>
      <c r="B56">
        <f>IFERROR(INDEX(年度・店舗別売上量!$216:$240,MATCH($A56,年度・店舗別売上量!$A$216:$A$240,0),MATCH(B$54,年度・店舗別売上量!$216:$216,0)),0)</f>
        <v>0</v>
      </c>
      <c r="C56">
        <f t="shared" ref="C56:C71" si="3">ROUND(B56,0)</f>
        <v>0</v>
      </c>
    </row>
    <row r="57" spans="1:3">
      <c r="A57" t="str">
        <f>管理!$C$4</f>
        <v>連続式蒸留焼酎</v>
      </c>
      <c r="B57">
        <f>IFERROR(INDEX(年度・店舗別売上量!$216:$240,MATCH($A57,年度・店舗別売上量!$A$216:$A$240,0),MATCH(B$54,年度・店舗別売上量!$216:$216,0)),0)</f>
        <v>0</v>
      </c>
      <c r="C57">
        <f t="shared" si="3"/>
        <v>0</v>
      </c>
    </row>
    <row r="58" spans="1:3">
      <c r="A58" t="str">
        <f>管理!$C$5</f>
        <v>単式蒸留焼酎</v>
      </c>
      <c r="B58">
        <f>IFERROR(INDEX(年度・店舗別売上量!$216:$240,MATCH($A58,年度・店舗別売上量!$A$216:$A$240,0),MATCH(B$54,年度・店舗別売上量!$216:$216,0)),0)</f>
        <v>0</v>
      </c>
      <c r="C58">
        <f t="shared" si="3"/>
        <v>0</v>
      </c>
    </row>
    <row r="59" spans="1:3">
      <c r="A59" t="str">
        <f>管理!$C$6</f>
        <v>みりん</v>
      </c>
      <c r="B59">
        <f>IFERROR(INDEX(年度・店舗別売上量!$216:$240,MATCH($A59,年度・店舗別売上量!$A$216:$A$240,0),MATCH(B$54,年度・店舗別売上量!$216:$216,0)),0)</f>
        <v>0</v>
      </c>
      <c r="C59">
        <f t="shared" si="3"/>
        <v>0</v>
      </c>
    </row>
    <row r="60" spans="1:3">
      <c r="A60" t="str">
        <f>管理!$C$7</f>
        <v>ビール</v>
      </c>
      <c r="B60">
        <f>IFERROR(INDEX(年度・店舗別売上量!$216:$240,MATCH($A60,年度・店舗別売上量!$A$216:$A$240,0),MATCH(B$54,年度・店舗別売上量!$216:$216,0)),0)</f>
        <v>0</v>
      </c>
      <c r="C60">
        <f t="shared" si="3"/>
        <v>0</v>
      </c>
    </row>
    <row r="61" spans="1:3">
      <c r="A61" t="str">
        <f>管理!$C$8</f>
        <v>果実酒</v>
      </c>
      <c r="B61">
        <f>IFERROR(INDEX(年度・店舗別売上量!$216:$240,MATCH($A61,年度・店舗別売上量!$A$216:$A$240,0),MATCH(B$54,年度・店舗別売上量!$216:$216,0)),0)</f>
        <v>0</v>
      </c>
      <c r="C61">
        <f t="shared" si="3"/>
        <v>0</v>
      </c>
    </row>
    <row r="62" spans="1:3">
      <c r="A62" t="str">
        <f>管理!$C$9</f>
        <v>甘味果実酒</v>
      </c>
      <c r="B62">
        <f>IFERROR(INDEX(年度・店舗別売上量!$216:$240,MATCH($A62,年度・店舗別売上量!$A$216:$A$240,0),MATCH(B$54,年度・店舗別売上量!$216:$216,0)),0)</f>
        <v>0</v>
      </c>
      <c r="C62">
        <f t="shared" si="3"/>
        <v>0</v>
      </c>
    </row>
    <row r="63" spans="1:3">
      <c r="A63" t="str">
        <f>管理!$C$10</f>
        <v>ウイスキー</v>
      </c>
      <c r="B63">
        <f>IFERROR(INDEX(年度・店舗別売上量!$216:$240,MATCH($A63,年度・店舗別売上量!$A$216:$A$240,0),MATCH(B$54,年度・店舗別売上量!$216:$216,0)),0)</f>
        <v>0</v>
      </c>
      <c r="C63">
        <f t="shared" si="3"/>
        <v>0</v>
      </c>
    </row>
    <row r="64" spans="1:3">
      <c r="A64" t="str">
        <f>管理!$C$11</f>
        <v>ブランデー</v>
      </c>
      <c r="B64">
        <f>IFERROR(INDEX(年度・店舗別売上量!$216:$240,MATCH($A64,年度・店舗別売上量!$A$216:$A$240,0),MATCH(B$54,年度・店舗別売上量!$216:$216,0)),0)</f>
        <v>0</v>
      </c>
      <c r="C64">
        <f t="shared" si="3"/>
        <v>0</v>
      </c>
    </row>
    <row r="65" spans="1:3">
      <c r="A65" t="str">
        <f>管理!$C$12</f>
        <v>原料用アルコール</v>
      </c>
      <c r="B65">
        <f>IFERROR(INDEX(年度・店舗別売上量!$216:$240,MATCH($A65,年度・店舗別売上量!$A$216:$A$240,0),MATCH(B$54,年度・店舗別売上量!$216:$216,0)),0)</f>
        <v>0</v>
      </c>
      <c r="C65">
        <f t="shared" si="3"/>
        <v>0</v>
      </c>
    </row>
    <row r="66" spans="1:3">
      <c r="A66" t="str">
        <f>管理!$C$13</f>
        <v>発泡酒</v>
      </c>
      <c r="B66">
        <f>IFERROR(INDEX(年度・店舗別売上量!$216:$240,MATCH($A66,年度・店舗別売上量!$A$216:$A$240,0),MATCH(B$54,年度・店舗別売上量!$216:$216,0)),0)</f>
        <v>0</v>
      </c>
      <c r="C66">
        <f t="shared" si="3"/>
        <v>0</v>
      </c>
    </row>
    <row r="67" spans="1:3">
      <c r="A67" t="str">
        <f>管理!$C$14</f>
        <v>その他の醸造酒</v>
      </c>
      <c r="B67">
        <f>IFERROR(INDEX(年度・店舗別売上量!$216:$240,MATCH($A67,年度・店舗別売上量!$A$216:$A$240,0),MATCH(B$54,年度・店舗別売上量!$216:$216,0)),0)</f>
        <v>0</v>
      </c>
      <c r="C67">
        <f t="shared" si="3"/>
        <v>0</v>
      </c>
    </row>
    <row r="68" spans="1:3">
      <c r="A68" t="str">
        <f>管理!$C$15</f>
        <v>スピリッツ</v>
      </c>
      <c r="B68">
        <f>IFERROR(INDEX(年度・店舗別売上量!$216:$240,MATCH($A68,年度・店舗別売上量!$A$216:$A$240,0),MATCH(B$54,年度・店舗別売上量!$216:$216,0)),0)</f>
        <v>0</v>
      </c>
      <c r="C68">
        <f t="shared" si="3"/>
        <v>0</v>
      </c>
    </row>
    <row r="69" spans="1:3">
      <c r="A69" t="str">
        <f>管理!$C$16</f>
        <v>リキュール</v>
      </c>
      <c r="B69">
        <f>IFERROR(INDEX(年度・店舗別売上量!$216:$240,MATCH($A69,年度・店舗別売上量!$A$216:$A$240,0),MATCH(B$54,年度・店舗別売上量!$216:$216,0)),0)</f>
        <v>0</v>
      </c>
      <c r="C69">
        <f t="shared" si="3"/>
        <v>0</v>
      </c>
    </row>
    <row r="70" spans="1:3">
      <c r="A70" t="str">
        <f>管理!$C$17</f>
        <v>雑酒</v>
      </c>
      <c r="B70">
        <f>IFERROR(INDEX(年度・店舗別売上量!$216:$240,MATCH($A70,年度・店舗別売上量!$A$216:$A$240,0),MATCH(B$54,年度・店舗別売上量!$216:$216,0)),0)</f>
        <v>0</v>
      </c>
      <c r="C70">
        <f t="shared" si="3"/>
        <v>0</v>
      </c>
    </row>
    <row r="71" spans="1:3">
      <c r="A71" t="str">
        <f>管理!$C$18</f>
        <v>粉末酒</v>
      </c>
      <c r="B71">
        <f>IFERROR(INDEX(年度・店舗別売上量!$216:$240,MATCH($A71,年度・店舗別売上量!$A$216:$A$240,0),MATCH(B$54,年度・店舗別売上量!$216:$216,0)),0)</f>
        <v>0</v>
      </c>
      <c r="C71">
        <f t="shared" si="3"/>
        <v>0</v>
      </c>
    </row>
  </sheetData>
  <sheetProtection sheet="1" objects="1" scenarios="1"/>
  <phoneticPr fontId="4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4D782-BD18-4F8C-8023-69D31091C2A9}">
  <dimension ref="A1:H273"/>
  <sheetViews>
    <sheetView workbookViewId="0">
      <selection activeCell="F11" sqref="F11"/>
    </sheetView>
  </sheetViews>
  <sheetFormatPr defaultRowHeight="18"/>
  <cols>
    <col min="1" max="1" width="16.19921875" bestFit="1" customWidth="1"/>
    <col min="2" max="2" width="10.59765625" bestFit="1" customWidth="1"/>
    <col min="3" max="3" width="10.8984375" bestFit="1" customWidth="1"/>
    <col min="4" max="4" width="12.296875" bestFit="1" customWidth="1"/>
    <col min="5" max="5" width="16.09765625" bestFit="1" customWidth="1"/>
    <col min="6" max="6" width="6.796875" bestFit="1" customWidth="1"/>
    <col min="7" max="7" width="6.3984375" bestFit="1" customWidth="1"/>
    <col min="8" max="8" width="5" bestFit="1" customWidth="1"/>
    <col min="9" max="9" width="8.3984375" bestFit="1" customWidth="1"/>
    <col min="10" max="10" width="14.3984375" bestFit="1" customWidth="1"/>
    <col min="11" max="11" width="5" bestFit="1" customWidth="1"/>
    <col min="12" max="12" width="6.3984375" bestFit="1" customWidth="1"/>
    <col min="13" max="13" width="9.3984375" bestFit="1" customWidth="1"/>
  </cols>
  <sheetData>
    <row r="1" spans="1:4">
      <c r="A1" t="s">
        <v>269</v>
      </c>
    </row>
    <row r="2" spans="1:4">
      <c r="A2" s="21" t="s">
        <v>21</v>
      </c>
      <c r="B2" t="s">
        <v>126</v>
      </c>
    </row>
    <row r="4" spans="1:4">
      <c r="A4" s="21" t="s">
        <v>239</v>
      </c>
      <c r="B4" s="21" t="s">
        <v>119</v>
      </c>
    </row>
    <row r="5" spans="1:4">
      <c r="A5" s="21" t="s">
        <v>128</v>
      </c>
      <c r="C5" t="s">
        <v>121</v>
      </c>
      <c r="D5" t="s">
        <v>122</v>
      </c>
    </row>
    <row r="6" spans="1:4">
      <c r="A6" s="23" t="s">
        <v>56</v>
      </c>
      <c r="B6" s="75">
        <v>0</v>
      </c>
      <c r="C6" s="75"/>
      <c r="D6" s="75">
        <v>0</v>
      </c>
    </row>
    <row r="7" spans="1:4">
      <c r="A7" s="23" t="s">
        <v>84</v>
      </c>
      <c r="B7" s="75">
        <v>0</v>
      </c>
      <c r="C7" s="75"/>
      <c r="D7" s="75">
        <v>0</v>
      </c>
    </row>
    <row r="8" spans="1:4">
      <c r="A8" s="23" t="s">
        <v>89</v>
      </c>
      <c r="B8" s="75">
        <v>0</v>
      </c>
      <c r="C8" s="75"/>
      <c r="D8" s="75">
        <v>0</v>
      </c>
    </row>
    <row r="9" spans="1:4">
      <c r="A9" s="23" t="s">
        <v>88</v>
      </c>
      <c r="B9" s="75">
        <v>0</v>
      </c>
      <c r="C9" s="75"/>
      <c r="D9" s="75">
        <v>0</v>
      </c>
    </row>
    <row r="10" spans="1:4">
      <c r="A10" s="23" t="s">
        <v>77</v>
      </c>
      <c r="B10" s="75">
        <v>0</v>
      </c>
      <c r="C10" s="75"/>
      <c r="D10" s="75">
        <v>0</v>
      </c>
    </row>
    <row r="11" spans="1:4">
      <c r="A11" s="23" t="s">
        <v>85</v>
      </c>
      <c r="B11" s="75">
        <v>0</v>
      </c>
      <c r="C11" s="75"/>
      <c r="D11" s="75">
        <v>0</v>
      </c>
    </row>
    <row r="12" spans="1:4">
      <c r="A12" s="23" t="s">
        <v>74</v>
      </c>
      <c r="B12" s="75">
        <v>0</v>
      </c>
      <c r="C12" s="75"/>
      <c r="D12" s="75">
        <v>0</v>
      </c>
    </row>
    <row r="13" spans="1:4">
      <c r="A13" s="23" t="s">
        <v>90</v>
      </c>
      <c r="B13" s="75">
        <v>0</v>
      </c>
      <c r="C13" s="75"/>
      <c r="D13" s="75">
        <v>0</v>
      </c>
    </row>
    <row r="14" spans="1:4">
      <c r="A14" s="23" t="s">
        <v>81</v>
      </c>
      <c r="B14" s="75">
        <v>0</v>
      </c>
      <c r="C14" s="75"/>
      <c r="D14" s="75">
        <v>0</v>
      </c>
    </row>
    <row r="15" spans="1:4">
      <c r="A15" s="23" t="s">
        <v>86</v>
      </c>
      <c r="B15" s="75">
        <v>0</v>
      </c>
      <c r="C15" s="75"/>
      <c r="D15" s="75">
        <v>0</v>
      </c>
    </row>
    <row r="16" spans="1:4">
      <c r="A16" s="23" t="s">
        <v>57</v>
      </c>
      <c r="B16" s="75">
        <v>0</v>
      </c>
      <c r="C16" s="75"/>
      <c r="D16" s="75">
        <v>0</v>
      </c>
    </row>
    <row r="17" spans="1:4">
      <c r="A17" s="23" t="s">
        <v>91</v>
      </c>
      <c r="B17" s="75">
        <v>0</v>
      </c>
      <c r="C17" s="75"/>
      <c r="D17" s="75">
        <v>0</v>
      </c>
    </row>
    <row r="18" spans="1:4">
      <c r="A18" s="23" t="s">
        <v>47</v>
      </c>
      <c r="B18" s="75">
        <v>0</v>
      </c>
      <c r="C18" s="75"/>
      <c r="D18" s="75">
        <v>0</v>
      </c>
    </row>
    <row r="19" spans="1:4">
      <c r="A19" s="23" t="s">
        <v>69</v>
      </c>
      <c r="B19" s="75">
        <v>0</v>
      </c>
      <c r="C19" s="75"/>
      <c r="D19" s="75">
        <v>0</v>
      </c>
    </row>
    <row r="20" spans="1:4">
      <c r="A20" s="23" t="s">
        <v>87</v>
      </c>
      <c r="B20" s="75">
        <v>0</v>
      </c>
      <c r="C20" s="75"/>
      <c r="D20" s="75">
        <v>0</v>
      </c>
    </row>
    <row r="21" spans="1:4">
      <c r="A21" s="23" t="s">
        <v>92</v>
      </c>
      <c r="B21" s="75">
        <v>0</v>
      </c>
      <c r="C21" s="75"/>
      <c r="D21" s="75">
        <v>0</v>
      </c>
    </row>
    <row r="22" spans="1:4">
      <c r="A22" s="23" t="s">
        <v>63</v>
      </c>
      <c r="B22" s="75">
        <v>0</v>
      </c>
      <c r="C22" s="75"/>
      <c r="D22" s="75">
        <v>0</v>
      </c>
    </row>
    <row r="23" spans="1:4">
      <c r="A23" s="23" t="s">
        <v>121</v>
      </c>
      <c r="B23" s="75"/>
      <c r="C23" s="75"/>
      <c r="D23" s="75"/>
    </row>
    <row r="24" spans="1:4">
      <c r="A24" s="23" t="s">
        <v>122</v>
      </c>
      <c r="B24" s="75">
        <v>0</v>
      </c>
      <c r="C24" s="75"/>
      <c r="D24" s="75">
        <v>0</v>
      </c>
    </row>
    <row r="32" spans="1:4">
      <c r="A32" t="s">
        <v>263</v>
      </c>
    </row>
    <row r="33" spans="1:4">
      <c r="A33" s="21" t="s">
        <v>21</v>
      </c>
      <c r="B33" t="s">
        <v>126</v>
      </c>
    </row>
    <row r="35" spans="1:4">
      <c r="A35" s="21" t="s">
        <v>239</v>
      </c>
      <c r="B35" s="21" t="s">
        <v>119</v>
      </c>
    </row>
    <row r="36" spans="1:4">
      <c r="A36" s="21" t="s">
        <v>128</v>
      </c>
      <c r="C36" t="s">
        <v>121</v>
      </c>
      <c r="D36" t="s">
        <v>122</v>
      </c>
    </row>
    <row r="37" spans="1:4">
      <c r="A37" s="23" t="s">
        <v>84</v>
      </c>
      <c r="B37" s="75">
        <v>0</v>
      </c>
      <c r="C37" s="75"/>
      <c r="D37" s="75">
        <v>0</v>
      </c>
    </row>
    <row r="38" spans="1:4">
      <c r="A38" s="23" t="s">
        <v>89</v>
      </c>
      <c r="B38" s="75">
        <v>0</v>
      </c>
      <c r="C38" s="75"/>
      <c r="D38" s="75">
        <v>0</v>
      </c>
    </row>
    <row r="39" spans="1:4">
      <c r="A39" s="23" t="s">
        <v>88</v>
      </c>
      <c r="B39" s="75">
        <v>0</v>
      </c>
      <c r="C39" s="75"/>
      <c r="D39" s="75">
        <v>0</v>
      </c>
    </row>
    <row r="40" spans="1:4">
      <c r="A40" s="23" t="s">
        <v>77</v>
      </c>
      <c r="B40" s="75">
        <v>0</v>
      </c>
      <c r="C40" s="75"/>
      <c r="D40" s="75">
        <v>0</v>
      </c>
    </row>
    <row r="41" spans="1:4">
      <c r="A41" s="23" t="s">
        <v>85</v>
      </c>
      <c r="B41" s="75">
        <v>0</v>
      </c>
      <c r="C41" s="75"/>
      <c r="D41" s="75">
        <v>0</v>
      </c>
    </row>
    <row r="42" spans="1:4">
      <c r="A42" s="23" t="s">
        <v>74</v>
      </c>
      <c r="B42" s="75">
        <v>0</v>
      </c>
      <c r="C42" s="75"/>
      <c r="D42" s="75">
        <v>0</v>
      </c>
    </row>
    <row r="43" spans="1:4">
      <c r="A43" s="23" t="s">
        <v>90</v>
      </c>
      <c r="B43" s="75">
        <v>0</v>
      </c>
      <c r="C43" s="75"/>
      <c r="D43" s="75">
        <v>0</v>
      </c>
    </row>
    <row r="44" spans="1:4">
      <c r="A44" s="23" t="s">
        <v>81</v>
      </c>
      <c r="B44" s="75">
        <v>0</v>
      </c>
      <c r="C44" s="75"/>
      <c r="D44" s="75">
        <v>0</v>
      </c>
    </row>
    <row r="45" spans="1:4">
      <c r="A45" s="23" t="s">
        <v>86</v>
      </c>
      <c r="B45" s="75">
        <v>0</v>
      </c>
      <c r="C45" s="75"/>
      <c r="D45" s="75">
        <v>0</v>
      </c>
    </row>
    <row r="46" spans="1:4">
      <c r="A46" s="23" t="s">
        <v>91</v>
      </c>
      <c r="B46" s="75">
        <v>0</v>
      </c>
      <c r="C46" s="75"/>
      <c r="D46" s="75">
        <v>0</v>
      </c>
    </row>
    <row r="47" spans="1:4">
      <c r="A47" s="23" t="s">
        <v>47</v>
      </c>
      <c r="B47" s="75">
        <v>0</v>
      </c>
      <c r="C47" s="75"/>
      <c r="D47" s="75">
        <v>0</v>
      </c>
    </row>
    <row r="48" spans="1:4">
      <c r="A48" s="23" t="s">
        <v>87</v>
      </c>
      <c r="B48" s="75">
        <v>0</v>
      </c>
      <c r="C48" s="75"/>
      <c r="D48" s="75">
        <v>0</v>
      </c>
    </row>
    <row r="49" spans="1:4">
      <c r="A49" s="23" t="s">
        <v>92</v>
      </c>
      <c r="B49" s="75">
        <v>0</v>
      </c>
      <c r="C49" s="75"/>
      <c r="D49" s="75">
        <v>0</v>
      </c>
    </row>
    <row r="50" spans="1:4">
      <c r="A50" s="23" t="s">
        <v>121</v>
      </c>
      <c r="B50" s="75"/>
      <c r="C50" s="75"/>
      <c r="D50" s="75"/>
    </row>
    <row r="51" spans="1:4">
      <c r="A51" s="23" t="s">
        <v>122</v>
      </c>
      <c r="B51" s="75">
        <v>0</v>
      </c>
      <c r="C51" s="75"/>
      <c r="D51" s="75">
        <v>0</v>
      </c>
    </row>
    <row r="60" spans="1:4">
      <c r="A60" s="23" t="s">
        <v>264</v>
      </c>
    </row>
    <row r="61" spans="1:4">
      <c r="A61" t="s">
        <v>261</v>
      </c>
    </row>
    <row r="62" spans="1:4">
      <c r="A62" s="21" t="s">
        <v>21</v>
      </c>
      <c r="B62" t="s">
        <v>126</v>
      </c>
    </row>
    <row r="64" spans="1:4">
      <c r="A64" s="21" t="s">
        <v>239</v>
      </c>
      <c r="B64" s="21" t="s">
        <v>119</v>
      </c>
    </row>
    <row r="65" spans="1:4">
      <c r="A65" s="21" t="s">
        <v>128</v>
      </c>
      <c r="C65" t="s">
        <v>121</v>
      </c>
      <c r="D65" t="s">
        <v>122</v>
      </c>
    </row>
    <row r="66" spans="1:4">
      <c r="A66" s="23" t="s">
        <v>84</v>
      </c>
      <c r="B66" s="75">
        <v>0</v>
      </c>
      <c r="C66" s="75"/>
      <c r="D66" s="75">
        <v>0</v>
      </c>
    </row>
    <row r="67" spans="1:4">
      <c r="A67" s="23" t="s">
        <v>89</v>
      </c>
      <c r="B67" s="75">
        <v>0</v>
      </c>
      <c r="C67" s="75"/>
      <c r="D67" s="75">
        <v>0</v>
      </c>
    </row>
    <row r="68" spans="1:4">
      <c r="A68" s="23" t="s">
        <v>88</v>
      </c>
      <c r="B68" s="75">
        <v>0</v>
      </c>
      <c r="C68" s="75"/>
      <c r="D68" s="75">
        <v>0</v>
      </c>
    </row>
    <row r="69" spans="1:4">
      <c r="A69" s="23" t="s">
        <v>77</v>
      </c>
      <c r="B69" s="75">
        <v>0</v>
      </c>
      <c r="C69" s="75"/>
      <c r="D69" s="75">
        <v>0</v>
      </c>
    </row>
    <row r="70" spans="1:4">
      <c r="A70" s="23" t="s">
        <v>85</v>
      </c>
      <c r="B70" s="75">
        <v>0</v>
      </c>
      <c r="C70" s="75"/>
      <c r="D70" s="75">
        <v>0</v>
      </c>
    </row>
    <row r="71" spans="1:4">
      <c r="A71" s="23" t="s">
        <v>74</v>
      </c>
      <c r="B71" s="75">
        <v>0</v>
      </c>
      <c r="C71" s="75"/>
      <c r="D71" s="75">
        <v>0</v>
      </c>
    </row>
    <row r="72" spans="1:4">
      <c r="A72" s="23" t="s">
        <v>90</v>
      </c>
      <c r="B72" s="75">
        <v>0</v>
      </c>
      <c r="C72" s="75"/>
      <c r="D72" s="75">
        <v>0</v>
      </c>
    </row>
    <row r="73" spans="1:4">
      <c r="A73" s="23" t="s">
        <v>81</v>
      </c>
      <c r="B73" s="75">
        <v>0</v>
      </c>
      <c r="C73" s="75"/>
      <c r="D73" s="75">
        <v>0</v>
      </c>
    </row>
    <row r="74" spans="1:4">
      <c r="A74" s="23" t="s">
        <v>86</v>
      </c>
      <c r="B74" s="75">
        <v>0</v>
      </c>
      <c r="C74" s="75"/>
      <c r="D74" s="75">
        <v>0</v>
      </c>
    </row>
    <row r="75" spans="1:4">
      <c r="A75" s="23" t="s">
        <v>91</v>
      </c>
      <c r="B75" s="75">
        <v>0</v>
      </c>
      <c r="C75" s="75"/>
      <c r="D75" s="75">
        <v>0</v>
      </c>
    </row>
    <row r="76" spans="1:4">
      <c r="A76" s="23" t="s">
        <v>47</v>
      </c>
      <c r="B76" s="75">
        <v>0</v>
      </c>
      <c r="C76" s="75"/>
      <c r="D76" s="75">
        <v>0</v>
      </c>
    </row>
    <row r="77" spans="1:4">
      <c r="A77" s="23" t="s">
        <v>87</v>
      </c>
      <c r="B77" s="75">
        <v>0</v>
      </c>
      <c r="C77" s="75"/>
      <c r="D77" s="75">
        <v>0</v>
      </c>
    </row>
    <row r="78" spans="1:4">
      <c r="A78" s="23" t="s">
        <v>92</v>
      </c>
      <c r="B78" s="75">
        <v>0</v>
      </c>
      <c r="C78" s="75"/>
      <c r="D78" s="75">
        <v>0</v>
      </c>
    </row>
    <row r="79" spans="1:4">
      <c r="A79" s="23" t="s">
        <v>121</v>
      </c>
      <c r="B79" s="75"/>
      <c r="C79" s="75"/>
      <c r="D79" s="75"/>
    </row>
    <row r="80" spans="1:4">
      <c r="A80" s="23" t="s">
        <v>122</v>
      </c>
      <c r="B80" s="75">
        <v>0</v>
      </c>
      <c r="C80" s="75"/>
      <c r="D80" s="75">
        <v>0</v>
      </c>
    </row>
    <row r="84" spans="1:4">
      <c r="A84" s="23"/>
    </row>
    <row r="85" spans="1:4">
      <c r="A85" s="23"/>
    </row>
    <row r="86" spans="1:4">
      <c r="A86" s="23"/>
    </row>
    <row r="87" spans="1:4">
      <c r="A87" s="23"/>
    </row>
    <row r="88" spans="1:4">
      <c r="A88" s="23"/>
    </row>
    <row r="89" spans="1:4">
      <c r="A89" s="23" t="s">
        <v>265</v>
      </c>
    </row>
    <row r="90" spans="1:4">
      <c r="A90" t="s">
        <v>262</v>
      </c>
    </row>
    <row r="91" spans="1:4">
      <c r="A91" s="21" t="s">
        <v>21</v>
      </c>
      <c r="B91" t="s">
        <v>126</v>
      </c>
    </row>
    <row r="93" spans="1:4">
      <c r="A93" s="21" t="s">
        <v>239</v>
      </c>
      <c r="B93" s="21" t="s">
        <v>119</v>
      </c>
    </row>
    <row r="94" spans="1:4">
      <c r="A94" s="21" t="s">
        <v>128</v>
      </c>
      <c r="C94" t="s">
        <v>121</v>
      </c>
      <c r="D94" t="s">
        <v>122</v>
      </c>
    </row>
    <row r="95" spans="1:4">
      <c r="A95" s="23" t="s">
        <v>84</v>
      </c>
      <c r="B95" s="75">
        <v>0</v>
      </c>
      <c r="C95" s="75"/>
      <c r="D95" s="75">
        <v>0</v>
      </c>
    </row>
    <row r="96" spans="1:4">
      <c r="A96" s="23" t="s">
        <v>89</v>
      </c>
      <c r="B96" s="75">
        <v>0</v>
      </c>
      <c r="C96" s="75"/>
      <c r="D96" s="75">
        <v>0</v>
      </c>
    </row>
    <row r="97" spans="1:4">
      <c r="A97" s="23" t="s">
        <v>88</v>
      </c>
      <c r="B97" s="75">
        <v>0</v>
      </c>
      <c r="C97" s="75"/>
      <c r="D97" s="75">
        <v>0</v>
      </c>
    </row>
    <row r="98" spans="1:4">
      <c r="A98" s="23" t="s">
        <v>85</v>
      </c>
      <c r="B98" s="75">
        <v>0</v>
      </c>
      <c r="C98" s="75"/>
      <c r="D98" s="75">
        <v>0</v>
      </c>
    </row>
    <row r="99" spans="1:4">
      <c r="A99" s="23" t="s">
        <v>90</v>
      </c>
      <c r="B99" s="75">
        <v>0</v>
      </c>
      <c r="C99" s="75"/>
      <c r="D99" s="75">
        <v>0</v>
      </c>
    </row>
    <row r="100" spans="1:4">
      <c r="A100" s="23" t="s">
        <v>86</v>
      </c>
      <c r="B100" s="75">
        <v>0</v>
      </c>
      <c r="C100" s="75"/>
      <c r="D100" s="75">
        <v>0</v>
      </c>
    </row>
    <row r="101" spans="1:4">
      <c r="A101" s="23" t="s">
        <v>91</v>
      </c>
      <c r="B101" s="75">
        <v>0</v>
      </c>
      <c r="C101" s="75"/>
      <c r="D101" s="75">
        <v>0</v>
      </c>
    </row>
    <row r="102" spans="1:4">
      <c r="A102" s="23" t="s">
        <v>47</v>
      </c>
      <c r="B102" s="75">
        <v>0</v>
      </c>
      <c r="C102" s="75"/>
      <c r="D102" s="75">
        <v>0</v>
      </c>
    </row>
    <row r="103" spans="1:4">
      <c r="A103" s="23" t="s">
        <v>87</v>
      </c>
      <c r="B103" s="75">
        <v>0</v>
      </c>
      <c r="C103" s="75"/>
      <c r="D103" s="75">
        <v>0</v>
      </c>
    </row>
    <row r="104" spans="1:4">
      <c r="A104" s="23" t="s">
        <v>92</v>
      </c>
      <c r="B104" s="75">
        <v>0</v>
      </c>
      <c r="C104" s="75"/>
      <c r="D104" s="75">
        <v>0</v>
      </c>
    </row>
    <row r="105" spans="1:4">
      <c r="A105" s="23" t="s">
        <v>121</v>
      </c>
      <c r="B105" s="75"/>
      <c r="C105" s="75"/>
      <c r="D105" s="75"/>
    </row>
    <row r="106" spans="1:4">
      <c r="A106" s="23" t="s">
        <v>122</v>
      </c>
      <c r="B106" s="75">
        <v>0</v>
      </c>
      <c r="C106" s="75"/>
      <c r="D106" s="75">
        <v>0</v>
      </c>
    </row>
    <row r="117" spans="1:4">
      <c r="A117" t="s">
        <v>266</v>
      </c>
    </row>
    <row r="118" spans="1:4">
      <c r="A118" s="21" t="s">
        <v>21</v>
      </c>
      <c r="B118" t="s">
        <v>126</v>
      </c>
    </row>
    <row r="120" spans="1:4">
      <c r="A120" s="21" t="s">
        <v>239</v>
      </c>
      <c r="B120" s="21" t="s">
        <v>119</v>
      </c>
    </row>
    <row r="121" spans="1:4">
      <c r="A121" s="21" t="s">
        <v>128</v>
      </c>
      <c r="C121" t="s">
        <v>121</v>
      </c>
      <c r="D121" t="s">
        <v>122</v>
      </c>
    </row>
    <row r="122" spans="1:4">
      <c r="A122" s="23" t="s">
        <v>84</v>
      </c>
      <c r="B122" s="75">
        <v>0</v>
      </c>
      <c r="C122" s="75"/>
      <c r="D122" s="75">
        <v>0</v>
      </c>
    </row>
    <row r="123" spans="1:4">
      <c r="A123" s="23" t="s">
        <v>89</v>
      </c>
      <c r="B123" s="75">
        <v>0</v>
      </c>
      <c r="C123" s="75"/>
      <c r="D123" s="75">
        <v>0</v>
      </c>
    </row>
    <row r="124" spans="1:4">
      <c r="A124" s="23" t="s">
        <v>88</v>
      </c>
      <c r="B124" s="75">
        <v>0</v>
      </c>
      <c r="C124" s="75"/>
      <c r="D124" s="75">
        <v>0</v>
      </c>
    </row>
    <row r="125" spans="1:4">
      <c r="A125" s="23" t="s">
        <v>85</v>
      </c>
      <c r="B125" s="75">
        <v>0</v>
      </c>
      <c r="C125" s="75"/>
      <c r="D125" s="75">
        <v>0</v>
      </c>
    </row>
    <row r="126" spans="1:4">
      <c r="A126" s="23" t="s">
        <v>90</v>
      </c>
      <c r="B126" s="75">
        <v>0</v>
      </c>
      <c r="C126" s="75"/>
      <c r="D126" s="75">
        <v>0</v>
      </c>
    </row>
    <row r="127" spans="1:4">
      <c r="A127" s="23" t="s">
        <v>86</v>
      </c>
      <c r="B127" s="75">
        <v>0</v>
      </c>
      <c r="C127" s="75"/>
      <c r="D127" s="75">
        <v>0</v>
      </c>
    </row>
    <row r="128" spans="1:4">
      <c r="A128" s="23" t="s">
        <v>57</v>
      </c>
      <c r="B128" s="75">
        <v>0</v>
      </c>
      <c r="C128" s="75"/>
      <c r="D128" s="75">
        <v>0</v>
      </c>
    </row>
    <row r="129" spans="1:4">
      <c r="A129" s="23" t="s">
        <v>91</v>
      </c>
      <c r="B129" s="75">
        <v>0</v>
      </c>
      <c r="C129" s="75"/>
      <c r="D129" s="75">
        <v>0</v>
      </c>
    </row>
    <row r="130" spans="1:4">
      <c r="A130" s="23" t="s">
        <v>47</v>
      </c>
      <c r="B130" s="75">
        <v>0</v>
      </c>
      <c r="C130" s="75"/>
      <c r="D130" s="75">
        <v>0</v>
      </c>
    </row>
    <row r="131" spans="1:4">
      <c r="A131" s="23" t="s">
        <v>87</v>
      </c>
      <c r="B131" s="75">
        <v>0</v>
      </c>
      <c r="C131" s="75"/>
      <c r="D131" s="75">
        <v>0</v>
      </c>
    </row>
    <row r="132" spans="1:4">
      <c r="A132" s="23" t="s">
        <v>92</v>
      </c>
      <c r="B132" s="75">
        <v>0</v>
      </c>
      <c r="C132" s="75"/>
      <c r="D132" s="75">
        <v>0</v>
      </c>
    </row>
    <row r="133" spans="1:4">
      <c r="A133" s="23" t="s">
        <v>121</v>
      </c>
      <c r="B133" s="75"/>
      <c r="C133" s="75"/>
      <c r="D133" s="75"/>
    </row>
    <row r="134" spans="1:4">
      <c r="A134" s="23" t="s">
        <v>122</v>
      </c>
      <c r="B134" s="75">
        <v>0</v>
      </c>
      <c r="C134" s="75"/>
      <c r="D134" s="75">
        <v>0</v>
      </c>
    </row>
    <row r="151" spans="1:4">
      <c r="A151" t="s">
        <v>268</v>
      </c>
    </row>
    <row r="152" spans="1:4">
      <c r="A152" s="21" t="s">
        <v>21</v>
      </c>
      <c r="B152" t="s">
        <v>126</v>
      </c>
    </row>
    <row r="154" spans="1:4">
      <c r="A154" s="21" t="s">
        <v>239</v>
      </c>
      <c r="B154" s="21" t="s">
        <v>119</v>
      </c>
    </row>
    <row r="155" spans="1:4">
      <c r="A155" s="21" t="s">
        <v>128</v>
      </c>
      <c r="C155" t="s">
        <v>121</v>
      </c>
      <c r="D155" t="s">
        <v>122</v>
      </c>
    </row>
    <row r="156" spans="1:4">
      <c r="A156" s="23" t="s">
        <v>84</v>
      </c>
      <c r="B156" s="75">
        <v>0</v>
      </c>
      <c r="C156" s="75"/>
      <c r="D156" s="75">
        <v>0</v>
      </c>
    </row>
    <row r="157" spans="1:4">
      <c r="A157" s="23" t="s">
        <v>89</v>
      </c>
      <c r="B157" s="75">
        <v>0</v>
      </c>
      <c r="C157" s="75"/>
      <c r="D157" s="75">
        <v>0</v>
      </c>
    </row>
    <row r="158" spans="1:4">
      <c r="A158" s="23" t="s">
        <v>88</v>
      </c>
      <c r="B158" s="75">
        <v>0</v>
      </c>
      <c r="C158" s="75"/>
      <c r="D158" s="75">
        <v>0</v>
      </c>
    </row>
    <row r="159" spans="1:4">
      <c r="A159" s="23" t="s">
        <v>85</v>
      </c>
      <c r="B159" s="75">
        <v>0</v>
      </c>
      <c r="C159" s="75"/>
      <c r="D159" s="75">
        <v>0</v>
      </c>
    </row>
    <row r="160" spans="1:4">
      <c r="A160" s="23" t="s">
        <v>90</v>
      </c>
      <c r="B160" s="75">
        <v>0</v>
      </c>
      <c r="C160" s="75"/>
      <c r="D160" s="75">
        <v>0</v>
      </c>
    </row>
    <row r="161" spans="1:4">
      <c r="A161" s="23" t="s">
        <v>86</v>
      </c>
      <c r="B161" s="75">
        <v>0</v>
      </c>
      <c r="C161" s="75"/>
      <c r="D161" s="75">
        <v>0</v>
      </c>
    </row>
    <row r="162" spans="1:4">
      <c r="A162" s="23" t="s">
        <v>91</v>
      </c>
      <c r="B162" s="75">
        <v>0</v>
      </c>
      <c r="C162" s="75"/>
      <c r="D162" s="75">
        <v>0</v>
      </c>
    </row>
    <row r="163" spans="1:4">
      <c r="A163" s="23" t="s">
        <v>47</v>
      </c>
      <c r="B163" s="75">
        <v>0</v>
      </c>
      <c r="C163" s="75"/>
      <c r="D163" s="75">
        <v>0</v>
      </c>
    </row>
    <row r="164" spans="1:4">
      <c r="A164" s="23" t="s">
        <v>87</v>
      </c>
      <c r="B164" s="75">
        <v>0</v>
      </c>
      <c r="C164" s="75"/>
      <c r="D164" s="75">
        <v>0</v>
      </c>
    </row>
    <row r="165" spans="1:4">
      <c r="A165" s="23" t="s">
        <v>92</v>
      </c>
      <c r="B165" s="75">
        <v>0</v>
      </c>
      <c r="C165" s="75"/>
      <c r="D165" s="75">
        <v>0</v>
      </c>
    </row>
    <row r="166" spans="1:4">
      <c r="A166" s="23" t="s">
        <v>63</v>
      </c>
      <c r="B166" s="75">
        <v>0</v>
      </c>
      <c r="C166" s="75"/>
      <c r="D166" s="75">
        <v>0</v>
      </c>
    </row>
    <row r="167" spans="1:4">
      <c r="A167" s="23" t="s">
        <v>121</v>
      </c>
      <c r="B167" s="75"/>
      <c r="C167" s="75"/>
      <c r="D167" s="75"/>
    </row>
    <row r="168" spans="1:4">
      <c r="A168" s="23" t="s">
        <v>122</v>
      </c>
      <c r="B168" s="75">
        <v>0</v>
      </c>
      <c r="C168" s="75"/>
      <c r="D168" s="75">
        <v>0</v>
      </c>
    </row>
    <row r="180" spans="1:4">
      <c r="A180" t="s">
        <v>267</v>
      </c>
    </row>
    <row r="181" spans="1:4">
      <c r="A181" s="21" t="s">
        <v>21</v>
      </c>
      <c r="B181" t="s">
        <v>126</v>
      </c>
    </row>
    <row r="183" spans="1:4">
      <c r="A183" s="21" t="s">
        <v>239</v>
      </c>
      <c r="B183" s="21" t="s">
        <v>119</v>
      </c>
    </row>
    <row r="184" spans="1:4">
      <c r="A184" s="21" t="s">
        <v>128</v>
      </c>
      <c r="C184" t="s">
        <v>121</v>
      </c>
      <c r="D184" t="s">
        <v>122</v>
      </c>
    </row>
    <row r="185" spans="1:4">
      <c r="A185" s="23" t="s">
        <v>84</v>
      </c>
      <c r="B185" s="75">
        <v>0</v>
      </c>
      <c r="C185" s="75"/>
      <c r="D185" s="75">
        <v>0</v>
      </c>
    </row>
    <row r="186" spans="1:4">
      <c r="A186" s="23" t="s">
        <v>89</v>
      </c>
      <c r="B186" s="75">
        <v>0</v>
      </c>
      <c r="C186" s="75"/>
      <c r="D186" s="75">
        <v>0</v>
      </c>
    </row>
    <row r="187" spans="1:4">
      <c r="A187" s="23" t="s">
        <v>88</v>
      </c>
      <c r="B187" s="75">
        <v>0</v>
      </c>
      <c r="C187" s="75"/>
      <c r="D187" s="75">
        <v>0</v>
      </c>
    </row>
    <row r="188" spans="1:4">
      <c r="A188" s="23" t="s">
        <v>85</v>
      </c>
      <c r="B188" s="75">
        <v>0</v>
      </c>
      <c r="C188" s="75"/>
      <c r="D188" s="75">
        <v>0</v>
      </c>
    </row>
    <row r="189" spans="1:4">
      <c r="A189" s="23" t="s">
        <v>90</v>
      </c>
      <c r="B189" s="75">
        <v>0</v>
      </c>
      <c r="C189" s="75"/>
      <c r="D189" s="75">
        <v>0</v>
      </c>
    </row>
    <row r="190" spans="1:4">
      <c r="A190" s="23" t="s">
        <v>86</v>
      </c>
      <c r="B190" s="75">
        <v>0</v>
      </c>
      <c r="C190" s="75"/>
      <c r="D190" s="75">
        <v>0</v>
      </c>
    </row>
    <row r="191" spans="1:4">
      <c r="A191" s="23" t="s">
        <v>91</v>
      </c>
      <c r="B191" s="75">
        <v>0</v>
      </c>
      <c r="C191" s="75"/>
      <c r="D191" s="75">
        <v>0</v>
      </c>
    </row>
    <row r="192" spans="1:4">
      <c r="A192" s="23" t="s">
        <v>47</v>
      </c>
      <c r="B192" s="75">
        <v>0</v>
      </c>
      <c r="C192" s="75"/>
      <c r="D192" s="75">
        <v>0</v>
      </c>
    </row>
    <row r="193" spans="1:4">
      <c r="A193" s="23" t="s">
        <v>87</v>
      </c>
      <c r="B193" s="75">
        <v>0</v>
      </c>
      <c r="C193" s="75"/>
      <c r="D193" s="75">
        <v>0</v>
      </c>
    </row>
    <row r="194" spans="1:4">
      <c r="A194" s="23" t="s">
        <v>92</v>
      </c>
      <c r="B194" s="75">
        <v>0</v>
      </c>
      <c r="C194" s="75"/>
      <c r="D194" s="75">
        <v>0</v>
      </c>
    </row>
    <row r="195" spans="1:4">
      <c r="A195" s="23" t="s">
        <v>121</v>
      </c>
      <c r="B195" s="75"/>
      <c r="C195" s="75"/>
      <c r="D195" s="75"/>
    </row>
    <row r="196" spans="1:4">
      <c r="A196" s="23" t="s">
        <v>122</v>
      </c>
      <c r="B196" s="75">
        <v>0</v>
      </c>
      <c r="C196" s="75"/>
      <c r="D196" s="75">
        <v>0</v>
      </c>
    </row>
    <row r="214" spans="1:8">
      <c r="A214" t="s">
        <v>277</v>
      </c>
    </row>
    <row r="215" spans="1:8">
      <c r="A215" s="21" t="s">
        <v>276</v>
      </c>
      <c r="B215" s="21" t="s">
        <v>119</v>
      </c>
    </row>
    <row r="216" spans="1:8">
      <c r="A216" s="21" t="s">
        <v>128</v>
      </c>
      <c r="B216" t="s">
        <v>56</v>
      </c>
      <c r="C216" t="s">
        <v>70</v>
      </c>
      <c r="D216" t="s">
        <v>48</v>
      </c>
      <c r="E216" t="s">
        <v>236</v>
      </c>
      <c r="F216" t="s">
        <v>64</v>
      </c>
      <c r="G216" t="s">
        <v>121</v>
      </c>
      <c r="H216" t="s">
        <v>122</v>
      </c>
    </row>
    <row r="217" spans="1:8">
      <c r="A217" s="23" t="s">
        <v>56</v>
      </c>
      <c r="B217" s="75">
        <v>0</v>
      </c>
      <c r="C217" s="75"/>
      <c r="D217" s="75"/>
      <c r="E217" s="75"/>
      <c r="F217" s="75"/>
      <c r="G217" s="75"/>
      <c r="H217" s="75">
        <v>0</v>
      </c>
    </row>
    <row r="218" spans="1:8">
      <c r="A218" s="23" t="s">
        <v>84</v>
      </c>
      <c r="B218" s="75"/>
      <c r="C218" s="75"/>
      <c r="D218" s="75"/>
      <c r="E218" s="75"/>
      <c r="F218" s="75"/>
      <c r="G218" s="75">
        <v>0</v>
      </c>
      <c r="H218" s="75">
        <v>0</v>
      </c>
    </row>
    <row r="219" spans="1:8">
      <c r="A219" s="23" t="s">
        <v>89</v>
      </c>
      <c r="B219" s="75"/>
      <c r="C219" s="75"/>
      <c r="D219" s="75"/>
      <c r="E219" s="75"/>
      <c r="F219" s="75"/>
      <c r="G219" s="75">
        <v>0</v>
      </c>
      <c r="H219" s="75">
        <v>0</v>
      </c>
    </row>
    <row r="220" spans="1:8">
      <c r="A220" s="23" t="s">
        <v>88</v>
      </c>
      <c r="B220" s="75"/>
      <c r="C220" s="75"/>
      <c r="D220" s="75"/>
      <c r="E220" s="75"/>
      <c r="F220" s="75"/>
      <c r="G220" s="75">
        <v>0</v>
      </c>
      <c r="H220" s="75">
        <v>0</v>
      </c>
    </row>
    <row r="221" spans="1:8">
      <c r="A221" s="23" t="s">
        <v>77</v>
      </c>
      <c r="B221" s="75"/>
      <c r="C221" s="75"/>
      <c r="D221" s="75"/>
      <c r="E221" s="75"/>
      <c r="F221" s="75"/>
      <c r="G221" s="75">
        <v>0</v>
      </c>
      <c r="H221" s="75">
        <v>0</v>
      </c>
    </row>
    <row r="222" spans="1:8">
      <c r="A222" s="23" t="s">
        <v>85</v>
      </c>
      <c r="B222" s="75"/>
      <c r="C222" s="75"/>
      <c r="D222" s="75"/>
      <c r="E222" s="75"/>
      <c r="F222" s="75"/>
      <c r="G222" s="75">
        <v>0</v>
      </c>
      <c r="H222" s="75">
        <v>0</v>
      </c>
    </row>
    <row r="223" spans="1:8">
      <c r="A223" s="23" t="s">
        <v>74</v>
      </c>
      <c r="B223" s="75"/>
      <c r="C223" s="75"/>
      <c r="D223" s="75"/>
      <c r="E223" s="75"/>
      <c r="F223" s="75"/>
      <c r="G223" s="75">
        <v>0</v>
      </c>
      <c r="H223" s="75">
        <v>0</v>
      </c>
    </row>
    <row r="224" spans="1:8">
      <c r="A224" s="23" t="s">
        <v>90</v>
      </c>
      <c r="B224" s="75"/>
      <c r="C224" s="75"/>
      <c r="D224" s="75"/>
      <c r="E224" s="75"/>
      <c r="F224" s="75"/>
      <c r="G224" s="75">
        <v>0</v>
      </c>
      <c r="H224" s="75">
        <v>0</v>
      </c>
    </row>
    <row r="225" spans="1:8">
      <c r="A225" s="23" t="s">
        <v>79</v>
      </c>
      <c r="B225" s="75"/>
      <c r="C225" s="75"/>
      <c r="D225" s="75"/>
      <c r="E225" s="75"/>
      <c r="F225" s="75"/>
      <c r="G225" s="75">
        <v>0</v>
      </c>
      <c r="H225" s="75">
        <v>0</v>
      </c>
    </row>
    <row r="226" spans="1:8">
      <c r="A226" s="23" t="s">
        <v>81</v>
      </c>
      <c r="B226" s="75"/>
      <c r="C226" s="75"/>
      <c r="D226" s="75"/>
      <c r="E226" s="75"/>
      <c r="F226" s="75"/>
      <c r="G226" s="75">
        <v>0</v>
      </c>
      <c r="H226" s="75">
        <v>0</v>
      </c>
    </row>
    <row r="227" spans="1:8">
      <c r="A227" s="23" t="s">
        <v>86</v>
      </c>
      <c r="B227" s="75"/>
      <c r="C227" s="75"/>
      <c r="D227" s="75"/>
      <c r="E227" s="75"/>
      <c r="F227" s="75"/>
      <c r="G227" s="75">
        <v>0</v>
      </c>
      <c r="H227" s="75">
        <v>0</v>
      </c>
    </row>
    <row r="228" spans="1:8">
      <c r="A228" s="23" t="s">
        <v>57</v>
      </c>
      <c r="B228" s="75"/>
      <c r="C228" s="75"/>
      <c r="D228" s="75"/>
      <c r="E228" s="75">
        <v>0</v>
      </c>
      <c r="F228" s="75"/>
      <c r="G228" s="75"/>
      <c r="H228" s="75">
        <v>0</v>
      </c>
    </row>
    <row r="229" spans="1:8">
      <c r="A229" s="23" t="s">
        <v>91</v>
      </c>
      <c r="B229" s="75"/>
      <c r="C229" s="75"/>
      <c r="D229" s="75"/>
      <c r="E229" s="75"/>
      <c r="F229" s="75"/>
      <c r="G229" s="75">
        <v>0</v>
      </c>
      <c r="H229" s="75">
        <v>0</v>
      </c>
    </row>
    <row r="230" spans="1:8">
      <c r="A230" s="23" t="s">
        <v>47</v>
      </c>
      <c r="B230" s="75"/>
      <c r="C230" s="75">
        <v>1.8</v>
      </c>
      <c r="D230" s="75">
        <v>0</v>
      </c>
      <c r="E230" s="75"/>
      <c r="F230" s="75"/>
      <c r="G230" s="75"/>
      <c r="H230" s="75">
        <v>1.8</v>
      </c>
    </row>
    <row r="231" spans="1:8">
      <c r="A231" s="23" t="s">
        <v>69</v>
      </c>
      <c r="B231" s="75"/>
      <c r="C231" s="75">
        <v>0</v>
      </c>
      <c r="D231" s="75"/>
      <c r="E231" s="75"/>
      <c r="F231" s="75"/>
      <c r="G231" s="75"/>
      <c r="H231" s="75">
        <v>0</v>
      </c>
    </row>
    <row r="232" spans="1:8">
      <c r="A232" s="23" t="s">
        <v>87</v>
      </c>
      <c r="B232" s="75"/>
      <c r="C232" s="75"/>
      <c r="D232" s="75"/>
      <c r="E232" s="75"/>
      <c r="F232" s="75"/>
      <c r="G232" s="75">
        <v>0</v>
      </c>
      <c r="H232" s="75">
        <v>0</v>
      </c>
    </row>
    <row r="233" spans="1:8">
      <c r="A233" s="23" t="s">
        <v>92</v>
      </c>
      <c r="B233" s="75"/>
      <c r="C233" s="75"/>
      <c r="D233" s="75"/>
      <c r="E233" s="75"/>
      <c r="F233" s="75"/>
      <c r="G233" s="75">
        <v>0</v>
      </c>
      <c r="H233" s="75">
        <v>0</v>
      </c>
    </row>
    <row r="234" spans="1:8">
      <c r="A234" s="23" t="s">
        <v>63</v>
      </c>
      <c r="B234" s="75"/>
      <c r="C234" s="75"/>
      <c r="D234" s="75"/>
      <c r="E234" s="75"/>
      <c r="F234" s="75">
        <v>0</v>
      </c>
      <c r="G234" s="75"/>
      <c r="H234" s="75">
        <v>0</v>
      </c>
    </row>
    <row r="235" spans="1:8">
      <c r="A235" s="23" t="s">
        <v>121</v>
      </c>
      <c r="B235" s="75"/>
      <c r="C235" s="75"/>
      <c r="D235" s="75"/>
      <c r="E235" s="75"/>
      <c r="F235" s="75"/>
      <c r="G235" s="75"/>
      <c r="H235" s="75"/>
    </row>
    <row r="236" spans="1:8">
      <c r="A236" s="23" t="s">
        <v>122</v>
      </c>
      <c r="B236" s="75">
        <v>0</v>
      </c>
      <c r="C236" s="75">
        <v>1.8</v>
      </c>
      <c r="D236" s="75">
        <v>0</v>
      </c>
      <c r="E236" s="75">
        <v>0</v>
      </c>
      <c r="F236" s="75">
        <v>0</v>
      </c>
      <c r="G236" s="75">
        <v>0</v>
      </c>
      <c r="H236" s="75">
        <v>1.8</v>
      </c>
    </row>
    <row r="260" spans="1:4">
      <c r="A260" s="21" t="s">
        <v>118</v>
      </c>
      <c r="B260" s="21" t="s">
        <v>119</v>
      </c>
    </row>
    <row r="261" spans="1:4">
      <c r="A261" s="21" t="s">
        <v>128</v>
      </c>
      <c r="C261" t="s">
        <v>121</v>
      </c>
      <c r="D261" t="s">
        <v>122</v>
      </c>
    </row>
    <row r="262" spans="1:4">
      <c r="A262" s="23"/>
      <c r="B262" s="75">
        <v>0</v>
      </c>
      <c r="C262" s="75"/>
      <c r="D262" s="75">
        <v>0</v>
      </c>
    </row>
    <row r="263" spans="1:4">
      <c r="A263" s="23" t="s">
        <v>56</v>
      </c>
      <c r="B263" s="75">
        <v>0</v>
      </c>
      <c r="C263" s="75"/>
      <c r="D263" s="75">
        <v>0</v>
      </c>
    </row>
    <row r="264" spans="1:4">
      <c r="A264" s="23" t="s">
        <v>78</v>
      </c>
      <c r="B264" s="75">
        <v>0</v>
      </c>
      <c r="C264" s="75"/>
      <c r="D264" s="75">
        <v>0</v>
      </c>
    </row>
    <row r="265" spans="1:4">
      <c r="A265" s="23" t="s">
        <v>67</v>
      </c>
      <c r="B265" s="75">
        <v>0</v>
      </c>
      <c r="C265" s="75"/>
      <c r="D265" s="75">
        <v>0</v>
      </c>
    </row>
    <row r="266" spans="1:4">
      <c r="A266" s="23" t="s">
        <v>238</v>
      </c>
      <c r="B266" s="75">
        <v>0</v>
      </c>
      <c r="C266" s="75"/>
      <c r="D266" s="75">
        <v>0</v>
      </c>
    </row>
    <row r="267" spans="1:4">
      <c r="A267" s="23" t="s">
        <v>53</v>
      </c>
      <c r="B267" s="75">
        <v>0</v>
      </c>
      <c r="C267" s="75"/>
      <c r="D267" s="75">
        <v>0</v>
      </c>
    </row>
    <row r="268" spans="1:4">
      <c r="A268" s="23" t="s">
        <v>76</v>
      </c>
      <c r="B268" s="75">
        <v>0</v>
      </c>
      <c r="C268" s="75"/>
      <c r="D268" s="75">
        <v>0</v>
      </c>
    </row>
    <row r="269" spans="1:4">
      <c r="A269" s="23" t="s">
        <v>83</v>
      </c>
      <c r="B269" s="75">
        <v>0</v>
      </c>
      <c r="C269" s="75"/>
      <c r="D269" s="75">
        <v>0</v>
      </c>
    </row>
    <row r="270" spans="1:4">
      <c r="A270" s="23" t="s">
        <v>61</v>
      </c>
      <c r="B270" s="75">
        <v>0</v>
      </c>
      <c r="C270" s="75"/>
      <c r="D270" s="75">
        <v>0</v>
      </c>
    </row>
    <row r="271" spans="1:4">
      <c r="A271" s="23" t="s">
        <v>60</v>
      </c>
      <c r="B271" s="75">
        <v>0</v>
      </c>
      <c r="C271" s="75"/>
      <c r="D271" s="75">
        <v>0</v>
      </c>
    </row>
    <row r="272" spans="1:4">
      <c r="A272" s="23" t="s">
        <v>121</v>
      </c>
      <c r="B272" s="75">
        <v>0</v>
      </c>
      <c r="C272" s="75"/>
      <c r="D272" s="75">
        <v>0</v>
      </c>
    </row>
    <row r="273" spans="1:4">
      <c r="A273" s="23" t="s">
        <v>122</v>
      </c>
      <c r="B273" s="75">
        <v>0</v>
      </c>
      <c r="C273" s="75"/>
      <c r="D273" s="75">
        <v>0</v>
      </c>
    </row>
  </sheetData>
  <phoneticPr fontId="4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9D8B-68F1-413A-9DA8-F295C39DB367}">
  <sheetPr codeName="Sheet5">
    <tabColor theme="5" tint="0.39997558519241921"/>
  </sheetPr>
  <dimension ref="A1:U31"/>
  <sheetViews>
    <sheetView view="pageBreakPreview" zoomScaleNormal="100" zoomScaleSheetLayoutView="100" workbookViewId="0">
      <selection activeCell="F13" sqref="F13"/>
    </sheetView>
  </sheetViews>
  <sheetFormatPr defaultRowHeight="18"/>
  <cols>
    <col min="1" max="1" width="2.59765625" customWidth="1"/>
    <col min="2" max="2" width="25.09765625" bestFit="1" customWidth="1"/>
    <col min="3" max="4" width="27.09765625" bestFit="1" customWidth="1"/>
    <col min="5" max="5" width="16.59765625" bestFit="1" customWidth="1"/>
    <col min="6" max="6" width="18.09765625" bestFit="1" customWidth="1"/>
    <col min="8" max="8" width="11.296875" bestFit="1" customWidth="1"/>
  </cols>
  <sheetData>
    <row r="1" spans="1:21" s="35" customFormat="1" ht="22.2">
      <c r="B1" s="36"/>
      <c r="C1" s="35">
        <v>2023</v>
      </c>
      <c r="D1" s="35" t="s">
        <v>151</v>
      </c>
    </row>
    <row r="2" spans="1:21" s="35" customFormat="1" ht="22.2">
      <c r="A2" s="35" t="s">
        <v>169</v>
      </c>
      <c r="F2" s="37">
        <f ca="1">TODAY()</f>
        <v>45389</v>
      </c>
      <c r="J2" s="35" t="s">
        <v>295</v>
      </c>
      <c r="L2" s="35" t="s">
        <v>164</v>
      </c>
      <c r="Q2" s="35" t="s">
        <v>153</v>
      </c>
    </row>
    <row r="3" spans="1:21" s="35" customFormat="1" ht="22.2">
      <c r="B3" s="38"/>
      <c r="C3" s="39" t="s">
        <v>170</v>
      </c>
      <c r="D3" s="39"/>
      <c r="E3" s="34" t="s">
        <v>167</v>
      </c>
      <c r="F3" s="33" t="s">
        <v>168</v>
      </c>
      <c r="J3" s="35" t="s">
        <v>296</v>
      </c>
      <c r="K3" s="35" t="s">
        <v>297</v>
      </c>
      <c r="L3" s="35" t="s">
        <v>296</v>
      </c>
      <c r="M3" s="35" t="s">
        <v>298</v>
      </c>
      <c r="N3" s="35" t="s">
        <v>299</v>
      </c>
      <c r="O3" s="35" t="s">
        <v>300</v>
      </c>
      <c r="P3" s="35" t="s">
        <v>297</v>
      </c>
      <c r="Q3" s="35" t="s">
        <v>296</v>
      </c>
      <c r="R3" s="35" t="s">
        <v>298</v>
      </c>
      <c r="S3" s="35" t="s">
        <v>299</v>
      </c>
      <c r="T3" s="35" t="s">
        <v>300</v>
      </c>
      <c r="U3" s="35" t="s">
        <v>297</v>
      </c>
    </row>
    <row r="4" spans="1:21" s="35" customFormat="1" ht="22.2">
      <c r="B4" s="40" t="s">
        <v>171</v>
      </c>
      <c r="C4" s="33" t="s">
        <v>165</v>
      </c>
      <c r="D4" s="33" t="s">
        <v>166</v>
      </c>
      <c r="E4" s="41" t="s">
        <v>172</v>
      </c>
      <c r="F4" s="41" t="s">
        <v>172</v>
      </c>
      <c r="H4" s="35" t="s">
        <v>194</v>
      </c>
    </row>
    <row r="5" spans="1:21" s="35" customFormat="1" ht="26.4">
      <c r="B5" s="42" t="s">
        <v>173</v>
      </c>
      <c r="C5" s="43">
        <f>INDEX(酒税計算用シート!$50:$70,MATCH('(旧）全店舗税務署報告用'!$H5,酒税計算用シート!$A$50:$A$70,0),MATCH('(旧）全店舗税務署報告用'!$C$1,酒税計算用シート!$50:$50,0))</f>
        <v>0</v>
      </c>
      <c r="D5" s="43"/>
      <c r="E5" s="43">
        <f>INDEX(酒税計算用シート!$140:$160,MATCH('(旧）全店舗税務署報告用'!$H5,酒税計算用シート!$A$140:$A$160,0),MATCH('(旧）全店舗税務署報告用'!$C$1,酒税計算用シート!$140:$140,0))</f>
        <v>0</v>
      </c>
      <c r="F5" s="43">
        <f>IFERROR(INDEX(酒税計算用シート!$29:$47,MATCH('(旧）全店舗税務署報告用'!$H5,酒税計算用シート!$A$29:$A$47,0),MATCH('(旧）全店舗税務署報告用'!$C$1,酒税計算用シート!$29:$29,0)),0)</f>
        <v>2</v>
      </c>
      <c r="H5" s="35" t="str">
        <f>RIGHT(B5,LEN(B5)-1)</f>
        <v>清酒</v>
      </c>
      <c r="I5" s="46"/>
      <c r="J5" s="35">
        <f>税務署報告用EC伊那!C5</f>
        <v>0</v>
      </c>
      <c r="K5" s="35">
        <f>C5-J5</f>
        <v>0</v>
      </c>
      <c r="L5" s="35">
        <f>税務署報告用EC伊那!E5</f>
        <v>0</v>
      </c>
      <c r="M5" s="35">
        <f>税務署報告用アピタ飯田店!E5</f>
        <v>0</v>
      </c>
      <c r="N5" s="35">
        <f>税務署報告用かんてい局松本!E5</f>
        <v>0</v>
      </c>
      <c r="O5" s="35">
        <f>SUM(L5:N5)</f>
        <v>0</v>
      </c>
      <c r="P5" s="35">
        <f>E5-O5</f>
        <v>0</v>
      </c>
      <c r="Q5" s="35">
        <f>税務署報告用EC伊那!F5</f>
        <v>2</v>
      </c>
      <c r="R5" s="35">
        <f>税務署報告用アピタ飯田店!F5</f>
        <v>0</v>
      </c>
      <c r="S5" s="35">
        <f>税務署報告用かんてい局松本!F5</f>
        <v>0</v>
      </c>
      <c r="T5" s="35">
        <f>SUM(Q5:S5)</f>
        <v>2</v>
      </c>
      <c r="U5" s="35">
        <f>F5-T5</f>
        <v>0</v>
      </c>
    </row>
    <row r="6" spans="1:21" s="35" customFormat="1" ht="26.4">
      <c r="B6" s="42" t="s">
        <v>174</v>
      </c>
      <c r="C6" s="43">
        <f>INDEX(酒税計算用シート!$50:$70,MATCH('(旧）全店舗税務署報告用'!$H6,酒税計算用シート!$A$50:$A$70,0),MATCH('(旧）全店舗税務署報告用'!$C$1,酒税計算用シート!$50:$50,0))</f>
        <v>0</v>
      </c>
      <c r="D6" s="43"/>
      <c r="E6" s="43">
        <f>INDEX(酒税計算用シート!$140:$160,MATCH('(旧）全店舗税務署報告用'!$H6,酒税計算用シート!$A$140:$A$160,0),MATCH('(旧）全店舗税務署報告用'!$C$1,酒税計算用シート!$140:$140,0))</f>
        <v>0</v>
      </c>
      <c r="F6" s="43">
        <f>IFERROR(INDEX(酒税計算用シート!$29:$47,MATCH('(旧）全店舗税務署報告用'!$H6,酒税計算用シート!$A$29:$A$47,0),MATCH('(旧）全店舗税務署報告用'!$C$1,酒税計算用シート!$29:$29,0)),0)</f>
        <v>0</v>
      </c>
      <c r="H6" s="35" t="str">
        <f t="shared" ref="H6:H22" si="0">RIGHT(B6,LEN(B6)-1)</f>
        <v>合成清酒</v>
      </c>
      <c r="J6" s="35">
        <f>税務署報告用EC伊那!C6</f>
        <v>0</v>
      </c>
      <c r="K6" s="35">
        <f t="shared" ref="K6:K22" si="1">C6-J6</f>
        <v>0</v>
      </c>
      <c r="L6" s="35">
        <f>税務署報告用EC伊那!E6</f>
        <v>0</v>
      </c>
      <c r="M6" s="35">
        <f>税務署報告用アピタ飯田店!E6</f>
        <v>0</v>
      </c>
      <c r="N6" s="35">
        <f>税務署報告用かんてい局松本!E6</f>
        <v>0</v>
      </c>
      <c r="O6" s="35">
        <f t="shared" ref="O6:O22" si="2">SUM(L6:N6)</f>
        <v>0</v>
      </c>
      <c r="P6" s="35">
        <f t="shared" ref="P6:P22" si="3">E6-O6</f>
        <v>0</v>
      </c>
      <c r="Q6" s="35">
        <f>税務署報告用EC伊那!F6</f>
        <v>0</v>
      </c>
      <c r="R6" s="35">
        <f>税務署報告用アピタ飯田店!F6</f>
        <v>0</v>
      </c>
      <c r="S6" s="35">
        <f>税務署報告用かんてい局松本!F6</f>
        <v>0</v>
      </c>
      <c r="T6" s="35">
        <f t="shared" ref="T6:T22" si="4">SUM(Q6:S6)</f>
        <v>0</v>
      </c>
      <c r="U6" s="35">
        <f t="shared" ref="U6:U22" si="5">F6-T6</f>
        <v>0</v>
      </c>
    </row>
    <row r="7" spans="1:21" s="35" customFormat="1" ht="26.4">
      <c r="B7" s="42" t="s">
        <v>175</v>
      </c>
      <c r="C7" s="43">
        <f>INDEX(酒税計算用シート!$50:$70,MATCH('(旧）全店舗税務署報告用'!$H7,酒税計算用シート!$A$50:$A$70,0),MATCH('(旧）全店舗税務署報告用'!$C$1,酒税計算用シート!$50:$50,0))</f>
        <v>0</v>
      </c>
      <c r="D7" s="43"/>
      <c r="E7" s="43">
        <f>INDEX(酒税計算用シート!$140:$160,MATCH('(旧）全店舗税務署報告用'!$H7,酒税計算用シート!$A$140:$A$160,0),MATCH('(旧）全店舗税務署報告用'!$C$1,酒税計算用シート!$140:$140,0))</f>
        <v>0</v>
      </c>
      <c r="F7" s="43">
        <f>IFERROR(INDEX(酒税計算用シート!$29:$47,MATCH('(旧）全店舗税務署報告用'!$H7,酒税計算用シート!$A$29:$A$47,0),MATCH('(旧）全店舗税務署報告用'!$C$1,酒税計算用シート!$29:$29,0)),0)</f>
        <v>0</v>
      </c>
      <c r="H7" s="35" t="str">
        <f t="shared" si="0"/>
        <v>連続式蒸留焼酎</v>
      </c>
      <c r="J7" s="35">
        <f>税務署報告用EC伊那!C7</f>
        <v>0</v>
      </c>
      <c r="K7" s="35">
        <f t="shared" si="1"/>
        <v>0</v>
      </c>
      <c r="L7" s="35">
        <f>税務署報告用EC伊那!E7</f>
        <v>0</v>
      </c>
      <c r="M7" s="35">
        <f>税務署報告用アピタ飯田店!E7</f>
        <v>0</v>
      </c>
      <c r="N7" s="35">
        <f>税務署報告用かんてい局松本!E7</f>
        <v>0</v>
      </c>
      <c r="O7" s="35">
        <f t="shared" si="2"/>
        <v>0</v>
      </c>
      <c r="P7" s="35">
        <f t="shared" si="3"/>
        <v>0</v>
      </c>
      <c r="Q7" s="35">
        <f>税務署報告用EC伊那!F7</f>
        <v>0</v>
      </c>
      <c r="R7" s="35">
        <f>税務署報告用アピタ飯田店!F7</f>
        <v>0</v>
      </c>
      <c r="S7" s="35">
        <f>税務署報告用かんてい局松本!F7</f>
        <v>0</v>
      </c>
      <c r="T7" s="35">
        <f t="shared" si="4"/>
        <v>0</v>
      </c>
      <c r="U7" s="35">
        <f t="shared" si="5"/>
        <v>0</v>
      </c>
    </row>
    <row r="8" spans="1:21" s="35" customFormat="1" ht="26.4">
      <c r="B8" s="42" t="s">
        <v>176</v>
      </c>
      <c r="C8" s="43">
        <f>INDEX(酒税計算用シート!$50:$70,MATCH('(旧）全店舗税務署報告用'!$H8,酒税計算用シート!$A$50:$A$70,0),MATCH('(旧）全店舗税務署報告用'!$C$1,酒税計算用シート!$50:$50,0))</f>
        <v>0</v>
      </c>
      <c r="D8" s="43"/>
      <c r="E8" s="43">
        <f>INDEX(酒税計算用シート!$140:$160,MATCH('(旧）全店舗税務署報告用'!$H8,酒税計算用シート!$A$140:$A$160,0),MATCH('(旧）全店舗税務署報告用'!$C$1,酒税計算用シート!$140:$140,0))</f>
        <v>0</v>
      </c>
      <c r="F8" s="43">
        <f>IFERROR(INDEX(酒税計算用シート!$29:$47,MATCH('(旧）全店舗税務署報告用'!$H8,酒税計算用シート!$A$29:$A$47,0),MATCH('(旧）全店舗税務署報告用'!$C$1,酒税計算用シート!$29:$29,0)),0)</f>
        <v>0</v>
      </c>
      <c r="H8" s="35" t="str">
        <f t="shared" si="0"/>
        <v>単式蒸留焼酎</v>
      </c>
      <c r="J8" s="35">
        <f>税務署報告用EC伊那!C8</f>
        <v>0</v>
      </c>
      <c r="K8" s="35">
        <f t="shared" si="1"/>
        <v>0</v>
      </c>
      <c r="L8" s="35">
        <f>税務署報告用EC伊那!E8</f>
        <v>0</v>
      </c>
      <c r="M8" s="35">
        <f>税務署報告用アピタ飯田店!E8</f>
        <v>0</v>
      </c>
      <c r="N8" s="35">
        <f>税務署報告用かんてい局松本!E8</f>
        <v>0</v>
      </c>
      <c r="O8" s="35">
        <f t="shared" si="2"/>
        <v>0</v>
      </c>
      <c r="P8" s="35">
        <f t="shared" si="3"/>
        <v>0</v>
      </c>
      <c r="Q8" s="35">
        <f>税務署報告用EC伊那!F8</f>
        <v>0</v>
      </c>
      <c r="R8" s="35">
        <f>税務署報告用アピタ飯田店!F8</f>
        <v>0</v>
      </c>
      <c r="S8" s="35">
        <f>税務署報告用かんてい局松本!F8</f>
        <v>0</v>
      </c>
      <c r="T8" s="35">
        <f t="shared" si="4"/>
        <v>0</v>
      </c>
      <c r="U8" s="35">
        <f t="shared" si="5"/>
        <v>0</v>
      </c>
    </row>
    <row r="9" spans="1:21" s="35" customFormat="1" ht="26.4">
      <c r="B9" s="42" t="s">
        <v>177</v>
      </c>
      <c r="C9" s="43">
        <f>INDEX(酒税計算用シート!$50:$70,MATCH('(旧）全店舗税務署報告用'!$H9,酒税計算用シート!$A$50:$A$70,0),MATCH('(旧）全店舗税務署報告用'!$C$1,酒税計算用シート!$50:$50,0))</f>
        <v>0</v>
      </c>
      <c r="D9" s="43"/>
      <c r="E9" s="43">
        <f>INDEX(酒税計算用シート!$140:$160,MATCH('(旧）全店舗税務署報告用'!$H9,酒税計算用シート!$A$140:$A$160,0),MATCH('(旧）全店舗税務署報告用'!$C$1,酒税計算用シート!$140:$140,0))</f>
        <v>0</v>
      </c>
      <c r="F9" s="43">
        <f>IFERROR(INDEX(酒税計算用シート!$29:$47,MATCH('(旧）全店舗税務署報告用'!$H9,酒税計算用シート!$A$29:$A$47,0),MATCH('(旧）全店舗税務署報告用'!$C$1,酒税計算用シート!$29:$29,0)),0)</f>
        <v>0</v>
      </c>
      <c r="H9" s="35" t="str">
        <f t="shared" si="0"/>
        <v>みりん</v>
      </c>
      <c r="J9" s="35">
        <f>税務署報告用EC伊那!C9</f>
        <v>0</v>
      </c>
      <c r="K9" s="35">
        <f t="shared" si="1"/>
        <v>0</v>
      </c>
      <c r="L9" s="35">
        <f>税務署報告用EC伊那!E9</f>
        <v>0</v>
      </c>
      <c r="M9" s="35">
        <f>税務署報告用アピタ飯田店!E9</f>
        <v>0</v>
      </c>
      <c r="N9" s="35">
        <f>税務署報告用かんてい局松本!E9</f>
        <v>0</v>
      </c>
      <c r="O9" s="35">
        <f t="shared" si="2"/>
        <v>0</v>
      </c>
      <c r="P9" s="35">
        <f t="shared" si="3"/>
        <v>0</v>
      </c>
      <c r="Q9" s="35">
        <f>税務署報告用EC伊那!F9</f>
        <v>0</v>
      </c>
      <c r="R9" s="35">
        <f>税務署報告用アピタ飯田店!F9</f>
        <v>0</v>
      </c>
      <c r="S9" s="35">
        <f>税務署報告用かんてい局松本!F9</f>
        <v>0</v>
      </c>
      <c r="T9" s="35">
        <f t="shared" si="4"/>
        <v>0</v>
      </c>
      <c r="U9" s="35">
        <f t="shared" si="5"/>
        <v>0</v>
      </c>
    </row>
    <row r="10" spans="1:21" s="35" customFormat="1" ht="26.4">
      <c r="B10" s="42" t="s">
        <v>178</v>
      </c>
      <c r="C10" s="43">
        <f>INDEX(酒税計算用シート!$50:$70,MATCH('(旧）全店舗税務署報告用'!$H10,酒税計算用シート!$A$50:$A$70,0),MATCH('(旧）全店舗税務署報告用'!$C$1,酒税計算用シート!$50:$50,0))</f>
        <v>0</v>
      </c>
      <c r="D10" s="43"/>
      <c r="E10" s="43">
        <f>INDEX(酒税計算用シート!$140:$160,MATCH('(旧）全店舗税務署報告用'!$H10,酒税計算用シート!$A$140:$A$160,0),MATCH('(旧）全店舗税務署報告用'!$C$1,酒税計算用シート!$140:$140,0))</f>
        <v>0</v>
      </c>
      <c r="F10" s="43">
        <f>IFERROR(INDEX(酒税計算用シート!$29:$47,MATCH('(旧）全店舗税務署報告用'!$H10,酒税計算用シート!$A$29:$A$47,0),MATCH('(旧）全店舗税務署報告用'!$C$1,酒税計算用シート!$29:$29,0)),0)</f>
        <v>0</v>
      </c>
      <c r="H10" s="35" t="str">
        <f t="shared" si="0"/>
        <v>ビール</v>
      </c>
      <c r="J10" s="35">
        <f>税務署報告用EC伊那!C10</f>
        <v>0</v>
      </c>
      <c r="K10" s="35">
        <f t="shared" si="1"/>
        <v>0</v>
      </c>
      <c r="L10" s="35">
        <f>税務署報告用EC伊那!E10</f>
        <v>0</v>
      </c>
      <c r="M10" s="35">
        <f>税務署報告用アピタ飯田店!E10</f>
        <v>0</v>
      </c>
      <c r="N10" s="35">
        <f>税務署報告用かんてい局松本!E10</f>
        <v>0</v>
      </c>
      <c r="O10" s="35">
        <f t="shared" si="2"/>
        <v>0</v>
      </c>
      <c r="P10" s="35">
        <f t="shared" si="3"/>
        <v>0</v>
      </c>
      <c r="Q10" s="35">
        <f>税務署報告用EC伊那!F10</f>
        <v>0</v>
      </c>
      <c r="R10" s="35">
        <f>税務署報告用アピタ飯田店!F10</f>
        <v>0</v>
      </c>
      <c r="S10" s="35">
        <f>税務署報告用かんてい局松本!F10</f>
        <v>0</v>
      </c>
      <c r="T10" s="35">
        <f t="shared" si="4"/>
        <v>0</v>
      </c>
      <c r="U10" s="35">
        <f t="shared" si="5"/>
        <v>0</v>
      </c>
    </row>
    <row r="11" spans="1:21" s="35" customFormat="1" ht="26.4">
      <c r="B11" s="42" t="s">
        <v>179</v>
      </c>
      <c r="C11" s="43">
        <f>INDEX(酒税計算用シート!$50:$70,MATCH('(旧）全店舗税務署報告用'!$H11,酒税計算用シート!$A$50:$A$70,0),MATCH('(旧）全店舗税務署報告用'!$C$1,酒税計算用シート!$50:$50,0))</f>
        <v>0</v>
      </c>
      <c r="D11" s="43"/>
      <c r="E11" s="43">
        <f>INDEX(酒税計算用シート!$140:$160,MATCH('(旧）全店舗税務署報告用'!$H11,酒税計算用シート!$A$140:$A$160,0),MATCH('(旧）全店舗税務署報告用'!$C$1,酒税計算用シート!$140:$140,0))</f>
        <v>0</v>
      </c>
      <c r="F11" s="43">
        <f>IFERROR(INDEX(酒税計算用シート!$29:$47,MATCH('(旧）全店舗税務署報告用'!$H11,酒税計算用シート!$A$29:$A$47,0),MATCH('(旧）全店舗税務署報告用'!$C$1,酒税計算用シート!$29:$29,0)),0)</f>
        <v>0</v>
      </c>
      <c r="H11" s="35" t="str">
        <f t="shared" si="0"/>
        <v>果実酒</v>
      </c>
      <c r="J11" s="35">
        <f>税務署報告用EC伊那!C11</f>
        <v>0</v>
      </c>
      <c r="K11" s="35">
        <f t="shared" si="1"/>
        <v>0</v>
      </c>
      <c r="L11" s="35">
        <f>税務署報告用EC伊那!E11</f>
        <v>0</v>
      </c>
      <c r="M11" s="35">
        <f>税務署報告用アピタ飯田店!E11</f>
        <v>0</v>
      </c>
      <c r="N11" s="35">
        <f>税務署報告用かんてい局松本!E11</f>
        <v>0</v>
      </c>
      <c r="O11" s="35">
        <f t="shared" si="2"/>
        <v>0</v>
      </c>
      <c r="P11" s="35">
        <f t="shared" si="3"/>
        <v>0</v>
      </c>
      <c r="Q11" s="35">
        <f>税務署報告用EC伊那!F11</f>
        <v>0</v>
      </c>
      <c r="R11" s="35">
        <f>税務署報告用アピタ飯田店!F11</f>
        <v>0</v>
      </c>
      <c r="S11" s="35">
        <f>税務署報告用かんてい局松本!F11</f>
        <v>0</v>
      </c>
      <c r="T11" s="35">
        <f t="shared" si="4"/>
        <v>0</v>
      </c>
      <c r="U11" s="35">
        <f t="shared" si="5"/>
        <v>0</v>
      </c>
    </row>
    <row r="12" spans="1:21" s="35" customFormat="1" ht="26.4">
      <c r="B12" s="42" t="s">
        <v>180</v>
      </c>
      <c r="C12" s="43">
        <f>INDEX(酒税計算用シート!$50:$70,MATCH('(旧）全店舗税務署報告用'!$H12,酒税計算用シート!$A$50:$A$70,0),MATCH('(旧）全店舗税務署報告用'!$C$1,酒税計算用シート!$50:$50,0))</f>
        <v>0</v>
      </c>
      <c r="D12" s="43"/>
      <c r="E12" s="43">
        <f>INDEX(酒税計算用シート!$140:$160,MATCH('(旧）全店舗税務署報告用'!$H12,酒税計算用シート!$A$140:$A$160,0),MATCH('(旧）全店舗税務署報告用'!$C$1,酒税計算用シート!$140:$140,0))</f>
        <v>0</v>
      </c>
      <c r="F12" s="43">
        <f>IFERROR(INDEX(酒税計算用シート!$29:$47,MATCH('(旧）全店舗税務署報告用'!$H12,酒税計算用シート!$A$29:$A$47,0),MATCH('(旧）全店舗税務署報告用'!$C$1,酒税計算用シート!$29:$29,0)),0)</f>
        <v>0</v>
      </c>
      <c r="H12" s="35" t="str">
        <f t="shared" si="0"/>
        <v>甘味果実酒</v>
      </c>
      <c r="J12" s="35">
        <f>税務署報告用EC伊那!C12</f>
        <v>0</v>
      </c>
      <c r="K12" s="35">
        <f t="shared" si="1"/>
        <v>0</v>
      </c>
      <c r="L12" s="35">
        <f>税務署報告用EC伊那!E12</f>
        <v>0</v>
      </c>
      <c r="M12" s="35">
        <f>税務署報告用アピタ飯田店!E12</f>
        <v>0</v>
      </c>
      <c r="N12" s="35">
        <f>税務署報告用かんてい局松本!E12</f>
        <v>0</v>
      </c>
      <c r="O12" s="35">
        <f t="shared" si="2"/>
        <v>0</v>
      </c>
      <c r="P12" s="35">
        <f t="shared" si="3"/>
        <v>0</v>
      </c>
      <c r="Q12" s="35">
        <f>税務署報告用EC伊那!F12</f>
        <v>0</v>
      </c>
      <c r="R12" s="35">
        <f>税務署報告用アピタ飯田店!F12</f>
        <v>0</v>
      </c>
      <c r="S12" s="35">
        <f>税務署報告用かんてい局松本!F12</f>
        <v>0</v>
      </c>
      <c r="T12" s="35">
        <f t="shared" si="4"/>
        <v>0</v>
      </c>
      <c r="U12" s="35">
        <f t="shared" si="5"/>
        <v>0</v>
      </c>
    </row>
    <row r="13" spans="1:21" s="35" customFormat="1" ht="26.4">
      <c r="B13" s="42" t="s">
        <v>181</v>
      </c>
      <c r="C13" s="43">
        <f>INDEX(酒税計算用シート!$50:$70,MATCH('(旧）全店舗税務署報告用'!$H13,酒税計算用シート!$A$50:$A$70,0),MATCH('(旧）全店舗税務署報告用'!$C$1,酒税計算用シート!$50:$50,0))</f>
        <v>0</v>
      </c>
      <c r="D13" s="43"/>
      <c r="E13" s="43">
        <f>INDEX(酒税計算用シート!$140:$160,MATCH('(旧）全店舗税務署報告用'!$H13,酒税計算用シート!$A$140:$A$160,0),MATCH('(旧）全店舗税務署報告用'!$C$1,酒税計算用シート!$140:$140,0))</f>
        <v>0</v>
      </c>
      <c r="F13" s="43">
        <f>IFERROR(INDEX(酒税計算用シート!$29:$47,MATCH('(旧）全店舗税務署報告用'!$H13,酒税計算用シート!$A$29:$A$47,0),MATCH('(旧）全店舗税務署報告用'!$C$1,酒税計算用シート!$29:$29,0)),0)</f>
        <v>0</v>
      </c>
      <c r="H13" s="35" t="str">
        <f t="shared" si="0"/>
        <v>ウイスキー</v>
      </c>
      <c r="J13" s="35">
        <f>税務署報告用EC伊那!C13</f>
        <v>0</v>
      </c>
      <c r="K13" s="35">
        <f t="shared" si="1"/>
        <v>0</v>
      </c>
      <c r="L13" s="35">
        <f>税務署報告用EC伊那!E13</f>
        <v>0</v>
      </c>
      <c r="M13" s="35">
        <f>税務署報告用アピタ飯田店!E13</f>
        <v>0</v>
      </c>
      <c r="N13" s="35">
        <f>税務署報告用かんてい局松本!E13</f>
        <v>0</v>
      </c>
      <c r="O13" s="35">
        <f t="shared" si="2"/>
        <v>0</v>
      </c>
      <c r="P13" s="35">
        <f t="shared" si="3"/>
        <v>0</v>
      </c>
      <c r="Q13" s="35">
        <f>税務署報告用EC伊那!F13</f>
        <v>0</v>
      </c>
      <c r="R13" s="35">
        <f>税務署報告用アピタ飯田店!F13</f>
        <v>0</v>
      </c>
      <c r="S13" s="35">
        <f>税務署報告用かんてい局松本!F13</f>
        <v>0</v>
      </c>
      <c r="T13" s="35">
        <f t="shared" si="4"/>
        <v>0</v>
      </c>
      <c r="U13" s="35">
        <f t="shared" si="5"/>
        <v>0</v>
      </c>
    </row>
    <row r="14" spans="1:21" s="35" customFormat="1" ht="26.4">
      <c r="B14" s="42" t="s">
        <v>182</v>
      </c>
      <c r="C14" s="43">
        <f>INDEX(酒税計算用シート!$50:$70,MATCH('(旧）全店舗税務署報告用'!$H14,酒税計算用シート!$A$50:$A$70,0),MATCH('(旧）全店舗税務署報告用'!$C$1,酒税計算用シート!$50:$50,0))</f>
        <v>0</v>
      </c>
      <c r="D14" s="43"/>
      <c r="E14" s="43">
        <f>INDEX(酒税計算用シート!$140:$160,MATCH('(旧）全店舗税務署報告用'!$H14,酒税計算用シート!$A$140:$A$160,0),MATCH('(旧）全店舗税務署報告用'!$C$1,酒税計算用シート!$140:$140,0))</f>
        <v>0</v>
      </c>
      <c r="F14" s="43">
        <f>IFERROR(INDEX(酒税計算用シート!$29:$47,MATCH('(旧）全店舗税務署報告用'!$H14,酒税計算用シート!$A$29:$A$47,0),MATCH('(旧）全店舗税務署報告用'!$C$1,酒税計算用シート!$29:$29,0)),0)</f>
        <v>0</v>
      </c>
      <c r="H14" s="35" t="str">
        <f t="shared" si="0"/>
        <v>ブランデー</v>
      </c>
      <c r="J14" s="35">
        <f>税務署報告用EC伊那!C14</f>
        <v>0</v>
      </c>
      <c r="K14" s="35">
        <f t="shared" si="1"/>
        <v>0</v>
      </c>
      <c r="L14" s="35">
        <f>税務署報告用EC伊那!E14</f>
        <v>0</v>
      </c>
      <c r="M14" s="35">
        <f>税務署報告用アピタ飯田店!E14</f>
        <v>0</v>
      </c>
      <c r="N14" s="35">
        <f>税務署報告用かんてい局松本!E14</f>
        <v>0</v>
      </c>
      <c r="O14" s="35">
        <f t="shared" si="2"/>
        <v>0</v>
      </c>
      <c r="P14" s="35">
        <f t="shared" si="3"/>
        <v>0</v>
      </c>
      <c r="Q14" s="35">
        <f>税務署報告用EC伊那!F14</f>
        <v>0</v>
      </c>
      <c r="R14" s="35">
        <f>税務署報告用アピタ飯田店!F14</f>
        <v>0</v>
      </c>
      <c r="S14" s="35">
        <f>税務署報告用かんてい局松本!F14</f>
        <v>0</v>
      </c>
      <c r="T14" s="35">
        <f t="shared" si="4"/>
        <v>0</v>
      </c>
      <c r="U14" s="35">
        <f t="shared" si="5"/>
        <v>0</v>
      </c>
    </row>
    <row r="15" spans="1:21" s="35" customFormat="1" ht="26.4">
      <c r="B15" s="42" t="s">
        <v>183</v>
      </c>
      <c r="C15" s="43">
        <f>INDEX(酒税計算用シート!$50:$70,MATCH('(旧）全店舗税務署報告用'!$H15,酒税計算用シート!$A$50:$A$70,0),MATCH('(旧）全店舗税務署報告用'!$C$1,酒税計算用シート!$50:$50,0))</f>
        <v>0</v>
      </c>
      <c r="D15" s="43"/>
      <c r="E15" s="43">
        <f>INDEX(酒税計算用シート!$140:$160,MATCH('(旧）全店舗税務署報告用'!$H15,酒税計算用シート!$A$140:$A$160,0),MATCH('(旧）全店舗税務署報告用'!$C$1,酒税計算用シート!$140:$140,0))</f>
        <v>0</v>
      </c>
      <c r="F15" s="43">
        <f>IFERROR(INDEX(酒税計算用シート!$29:$47,MATCH('(旧）全店舗税務署報告用'!$H15,酒税計算用シート!$A$29:$A$47,0),MATCH('(旧）全店舗税務署報告用'!$C$1,酒税計算用シート!$29:$29,0)),0)</f>
        <v>0</v>
      </c>
      <c r="H15" s="35" t="str">
        <f t="shared" si="0"/>
        <v>原料用アルコール</v>
      </c>
      <c r="J15" s="35">
        <f>税務署報告用EC伊那!C15</f>
        <v>0</v>
      </c>
      <c r="K15" s="35">
        <f t="shared" si="1"/>
        <v>0</v>
      </c>
      <c r="L15" s="35">
        <f>税務署報告用EC伊那!E15</f>
        <v>0</v>
      </c>
      <c r="M15" s="35">
        <f>税務署報告用アピタ飯田店!E15</f>
        <v>0</v>
      </c>
      <c r="N15" s="35">
        <f>税務署報告用かんてい局松本!E15</f>
        <v>0</v>
      </c>
      <c r="O15" s="35">
        <f t="shared" si="2"/>
        <v>0</v>
      </c>
      <c r="P15" s="35">
        <f t="shared" si="3"/>
        <v>0</v>
      </c>
      <c r="Q15" s="35">
        <f>税務署報告用EC伊那!F15</f>
        <v>0</v>
      </c>
      <c r="R15" s="35">
        <f>税務署報告用アピタ飯田店!F15</f>
        <v>0</v>
      </c>
      <c r="S15" s="35">
        <f>税務署報告用かんてい局松本!F15</f>
        <v>0</v>
      </c>
      <c r="T15" s="35">
        <f t="shared" si="4"/>
        <v>0</v>
      </c>
      <c r="U15" s="35">
        <f t="shared" si="5"/>
        <v>0</v>
      </c>
    </row>
    <row r="16" spans="1:21" s="35" customFormat="1" ht="26.4">
      <c r="B16" s="42" t="s">
        <v>184</v>
      </c>
      <c r="C16" s="43">
        <f>INDEX(酒税計算用シート!$50:$70,MATCH('(旧）全店舗税務署報告用'!$H16,酒税計算用シート!$A$50:$A$70,0),MATCH('(旧）全店舗税務署報告用'!$C$1,酒税計算用シート!$50:$50,0))</f>
        <v>0</v>
      </c>
      <c r="D16" s="43"/>
      <c r="E16" s="43">
        <f>INDEX(酒税計算用シート!$140:$160,MATCH('(旧）全店舗税務署報告用'!$H16,酒税計算用シート!$A$140:$A$160,0),MATCH('(旧）全店舗税務署報告用'!$C$1,酒税計算用シート!$140:$140,0))</f>
        <v>0</v>
      </c>
      <c r="F16" s="43">
        <f>IFERROR(INDEX(酒税計算用シート!$29:$47,MATCH('(旧）全店舗税務署報告用'!$H16,酒税計算用シート!$A$29:$A$47,0),MATCH('(旧）全店舗税務署報告用'!$C$1,酒税計算用シート!$29:$29,0)),0)</f>
        <v>0</v>
      </c>
      <c r="H16" s="35" t="str">
        <f t="shared" si="0"/>
        <v>発泡酒</v>
      </c>
      <c r="J16" s="35">
        <f>税務署報告用EC伊那!C16</f>
        <v>0</v>
      </c>
      <c r="K16" s="35">
        <f t="shared" si="1"/>
        <v>0</v>
      </c>
      <c r="L16" s="35">
        <f>税務署報告用EC伊那!E16</f>
        <v>0</v>
      </c>
      <c r="M16" s="35">
        <f>税務署報告用アピタ飯田店!E16</f>
        <v>0</v>
      </c>
      <c r="N16" s="35">
        <f>税務署報告用かんてい局松本!E16</f>
        <v>0</v>
      </c>
      <c r="O16" s="35">
        <f t="shared" si="2"/>
        <v>0</v>
      </c>
      <c r="P16" s="35">
        <f t="shared" si="3"/>
        <v>0</v>
      </c>
      <c r="Q16" s="35">
        <f>税務署報告用EC伊那!F16</f>
        <v>0</v>
      </c>
      <c r="R16" s="35">
        <f>税務署報告用アピタ飯田店!F16</f>
        <v>0</v>
      </c>
      <c r="S16" s="35">
        <f>税務署報告用かんてい局松本!F16</f>
        <v>0</v>
      </c>
      <c r="T16" s="35">
        <f t="shared" si="4"/>
        <v>0</v>
      </c>
      <c r="U16" s="35">
        <f t="shared" si="5"/>
        <v>0</v>
      </c>
    </row>
    <row r="17" spans="1:21" s="35" customFormat="1" ht="26.4">
      <c r="B17" s="42" t="s">
        <v>185</v>
      </c>
      <c r="C17" s="43">
        <f>INDEX(酒税計算用シート!$50:$70,MATCH('(旧）全店舗税務署報告用'!$H17,酒税計算用シート!$A$50:$A$70,0),MATCH('(旧）全店舗税務署報告用'!$C$1,酒税計算用シート!$50:$50,0))</f>
        <v>0</v>
      </c>
      <c r="D17" s="43"/>
      <c r="E17" s="43">
        <f>INDEX(酒税計算用シート!$140:$160,MATCH('(旧）全店舗税務署報告用'!$H17,酒税計算用シート!$A$140:$A$160,0),MATCH('(旧）全店舗税務署報告用'!$C$1,酒税計算用シート!$140:$140,0))</f>
        <v>0</v>
      </c>
      <c r="F17" s="43">
        <f>IFERROR(INDEX(酒税計算用シート!$29:$47,MATCH('(旧）全店舗税務署報告用'!$H17,酒税計算用シート!$A$29:$A$47,0),MATCH('(旧）全店舗税務署報告用'!$C$1,酒税計算用シート!$29:$29,0)),0)</f>
        <v>0</v>
      </c>
      <c r="H17" s="35" t="str">
        <f t="shared" si="0"/>
        <v>その他の醸造酒</v>
      </c>
      <c r="J17" s="35">
        <f>税務署報告用EC伊那!C17</f>
        <v>0</v>
      </c>
      <c r="K17" s="35">
        <f t="shared" si="1"/>
        <v>0</v>
      </c>
      <c r="L17" s="35">
        <f>税務署報告用EC伊那!E17</f>
        <v>0</v>
      </c>
      <c r="M17" s="35">
        <f>税務署報告用アピタ飯田店!E17</f>
        <v>0</v>
      </c>
      <c r="N17" s="35">
        <f>税務署報告用かんてい局松本!E17</f>
        <v>0</v>
      </c>
      <c r="O17" s="35">
        <f t="shared" si="2"/>
        <v>0</v>
      </c>
      <c r="P17" s="35">
        <f t="shared" si="3"/>
        <v>0</v>
      </c>
      <c r="Q17" s="35">
        <f>税務署報告用EC伊那!F17</f>
        <v>0</v>
      </c>
      <c r="R17" s="35">
        <f>税務署報告用アピタ飯田店!F17</f>
        <v>0</v>
      </c>
      <c r="S17" s="35">
        <f>税務署報告用かんてい局松本!F17</f>
        <v>0</v>
      </c>
      <c r="T17" s="35">
        <f t="shared" si="4"/>
        <v>0</v>
      </c>
      <c r="U17" s="35">
        <f t="shared" si="5"/>
        <v>0</v>
      </c>
    </row>
    <row r="18" spans="1:21" s="35" customFormat="1" ht="26.4">
      <c r="B18" s="42" t="s">
        <v>186</v>
      </c>
      <c r="C18" s="43">
        <f>INDEX(酒税計算用シート!$50:$70,MATCH('(旧）全店舗税務署報告用'!$H18,酒税計算用シート!$A$50:$A$70,0),MATCH('(旧）全店舗税務署報告用'!$C$1,酒税計算用シート!$50:$50,0))</f>
        <v>0</v>
      </c>
      <c r="D18" s="43"/>
      <c r="E18" s="43">
        <f>INDEX(酒税計算用シート!$140:$160,MATCH('(旧）全店舗税務署報告用'!$H18,酒税計算用シート!$A$140:$A$160,0),MATCH('(旧）全店舗税務署報告用'!$C$1,酒税計算用シート!$140:$140,0))</f>
        <v>0</v>
      </c>
      <c r="F18" s="43">
        <f>IFERROR(INDEX(酒税計算用シート!$29:$47,MATCH('(旧）全店舗税務署報告用'!$H18,酒税計算用シート!$A$29:$A$47,0),MATCH('(旧）全店舗税務署報告用'!$C$1,酒税計算用シート!$29:$29,0)),0)</f>
        <v>0</v>
      </c>
      <c r="H18" s="35" t="str">
        <f t="shared" si="0"/>
        <v>スピリッツ</v>
      </c>
      <c r="J18" s="35">
        <f>税務署報告用EC伊那!C18</f>
        <v>0</v>
      </c>
      <c r="K18" s="35">
        <f t="shared" si="1"/>
        <v>0</v>
      </c>
      <c r="L18" s="35">
        <f>税務署報告用EC伊那!E18</f>
        <v>0</v>
      </c>
      <c r="M18" s="35">
        <f>税務署報告用アピタ飯田店!E18</f>
        <v>0</v>
      </c>
      <c r="N18" s="35">
        <f>税務署報告用かんてい局松本!E18</f>
        <v>0</v>
      </c>
      <c r="O18" s="35">
        <f t="shared" si="2"/>
        <v>0</v>
      </c>
      <c r="P18" s="35">
        <f t="shared" si="3"/>
        <v>0</v>
      </c>
      <c r="Q18" s="35">
        <f>税務署報告用EC伊那!F18</f>
        <v>0</v>
      </c>
      <c r="R18" s="35">
        <f>税務署報告用アピタ飯田店!F18</f>
        <v>0</v>
      </c>
      <c r="S18" s="35">
        <f>税務署報告用かんてい局松本!F18</f>
        <v>0</v>
      </c>
      <c r="T18" s="35">
        <f t="shared" si="4"/>
        <v>0</v>
      </c>
      <c r="U18" s="35">
        <f t="shared" si="5"/>
        <v>0</v>
      </c>
    </row>
    <row r="19" spans="1:21" s="35" customFormat="1" ht="26.4">
      <c r="B19" s="42" t="s">
        <v>187</v>
      </c>
      <c r="C19" s="43">
        <f>INDEX(酒税計算用シート!$50:$70,MATCH('(旧）全店舗税務署報告用'!$H19,酒税計算用シート!$A$50:$A$70,0),MATCH('(旧）全店舗税務署報告用'!$C$1,酒税計算用シート!$50:$50,0))</f>
        <v>0</v>
      </c>
      <c r="D19" s="43"/>
      <c r="E19" s="43">
        <f>INDEX(酒税計算用シート!$140:$160,MATCH('(旧）全店舗税務署報告用'!$H19,酒税計算用シート!$A$140:$A$160,0),MATCH('(旧）全店舗税務署報告用'!$C$1,酒税計算用シート!$140:$140,0))</f>
        <v>0</v>
      </c>
      <c r="F19" s="43">
        <f>IFERROR(INDEX(酒税計算用シート!$29:$47,MATCH('(旧）全店舗税務署報告用'!$H19,酒税計算用シート!$A$29:$A$47,0),MATCH('(旧）全店舗税務署報告用'!$C$1,酒税計算用シート!$29:$29,0)),0)</f>
        <v>0</v>
      </c>
      <c r="H19" s="35" t="str">
        <f t="shared" si="0"/>
        <v>リキュール</v>
      </c>
      <c r="J19" s="35">
        <f>税務署報告用EC伊那!C19</f>
        <v>0</v>
      </c>
      <c r="K19" s="35">
        <f t="shared" si="1"/>
        <v>0</v>
      </c>
      <c r="L19" s="35">
        <f>税務署報告用EC伊那!E19</f>
        <v>0</v>
      </c>
      <c r="M19" s="35">
        <f>税務署報告用アピタ飯田店!E19</f>
        <v>0</v>
      </c>
      <c r="N19" s="35">
        <f>税務署報告用かんてい局松本!E19</f>
        <v>0</v>
      </c>
      <c r="O19" s="35">
        <f t="shared" si="2"/>
        <v>0</v>
      </c>
      <c r="P19" s="35">
        <f t="shared" si="3"/>
        <v>0</v>
      </c>
      <c r="Q19" s="35">
        <f>税務署報告用EC伊那!F19</f>
        <v>0</v>
      </c>
      <c r="R19" s="35">
        <f>税務署報告用アピタ飯田店!F19</f>
        <v>0</v>
      </c>
      <c r="S19" s="35">
        <f>税務署報告用かんてい局松本!F19</f>
        <v>0</v>
      </c>
      <c r="T19" s="35">
        <f t="shared" si="4"/>
        <v>0</v>
      </c>
      <c r="U19" s="35">
        <f t="shared" si="5"/>
        <v>0</v>
      </c>
    </row>
    <row r="20" spans="1:21" s="35" customFormat="1" ht="26.4">
      <c r="B20" s="42" t="s">
        <v>188</v>
      </c>
      <c r="C20" s="43">
        <f>INDEX(酒税計算用シート!$50:$70,MATCH('(旧）全店舗税務署報告用'!$H20,酒税計算用シート!$A$50:$A$70,0),MATCH('(旧）全店舗税務署報告用'!$C$1,酒税計算用シート!$50:$50,0))</f>
        <v>0</v>
      </c>
      <c r="D20" s="43"/>
      <c r="E20" s="43">
        <f>INDEX(酒税計算用シート!$140:$160,MATCH('(旧）全店舗税務署報告用'!$H20,酒税計算用シート!$A$140:$A$160,0),MATCH('(旧）全店舗税務署報告用'!$C$1,酒税計算用シート!$140:$140,0))</f>
        <v>0</v>
      </c>
      <c r="F20" s="43">
        <f>IFERROR(INDEX(酒税計算用シート!$29:$47,MATCH('(旧）全店舗税務署報告用'!$H20,酒税計算用シート!$A$29:$A$47,0),MATCH('(旧）全店舗税務署報告用'!$C$1,酒税計算用シート!$29:$29,0)),0)</f>
        <v>0</v>
      </c>
      <c r="H20" s="35" t="str">
        <f t="shared" si="0"/>
        <v>雑酒</v>
      </c>
      <c r="J20" s="35">
        <f>税務署報告用EC伊那!C20</f>
        <v>0</v>
      </c>
      <c r="K20" s="35">
        <f t="shared" si="1"/>
        <v>0</v>
      </c>
      <c r="L20" s="35">
        <f>税務署報告用EC伊那!E20</f>
        <v>0</v>
      </c>
      <c r="M20" s="35">
        <f>税務署報告用アピタ飯田店!E20</f>
        <v>0</v>
      </c>
      <c r="N20" s="35">
        <f>税務署報告用かんてい局松本!E20</f>
        <v>0</v>
      </c>
      <c r="O20" s="35">
        <f t="shared" si="2"/>
        <v>0</v>
      </c>
      <c r="P20" s="35">
        <f t="shared" si="3"/>
        <v>0</v>
      </c>
      <c r="Q20" s="35">
        <f>税務署報告用EC伊那!F20</f>
        <v>0</v>
      </c>
      <c r="R20" s="35">
        <f>税務署報告用アピタ飯田店!F20</f>
        <v>0</v>
      </c>
      <c r="S20" s="35">
        <f>税務署報告用かんてい局松本!F20</f>
        <v>0</v>
      </c>
      <c r="T20" s="35">
        <f t="shared" si="4"/>
        <v>0</v>
      </c>
      <c r="U20" s="35">
        <f t="shared" si="5"/>
        <v>0</v>
      </c>
    </row>
    <row r="21" spans="1:21" s="35" customFormat="1" ht="26.4">
      <c r="B21" s="42" t="s">
        <v>189</v>
      </c>
      <c r="C21" s="43">
        <f>SUM(C5:C20)</f>
        <v>0</v>
      </c>
      <c r="D21" s="43">
        <f>SUM(D5:D20)</f>
        <v>0</v>
      </c>
      <c r="E21" s="43">
        <f>SUM(E5:E20)</f>
        <v>0</v>
      </c>
      <c r="F21" s="43">
        <f>SUM(F5:F20)</f>
        <v>2</v>
      </c>
      <c r="J21" s="35">
        <f>税務署報告用EC伊那!C21</f>
        <v>0</v>
      </c>
      <c r="K21" s="35">
        <f t="shared" si="1"/>
        <v>0</v>
      </c>
      <c r="L21" s="35">
        <f>税務署報告用EC伊那!E21</f>
        <v>0</v>
      </c>
      <c r="M21" s="35">
        <f>税務署報告用アピタ飯田店!E21</f>
        <v>0</v>
      </c>
      <c r="N21" s="35">
        <f>税務署報告用かんてい局松本!E21</f>
        <v>0</v>
      </c>
      <c r="O21" s="35">
        <f t="shared" si="2"/>
        <v>0</v>
      </c>
      <c r="P21" s="35">
        <f t="shared" si="3"/>
        <v>0</v>
      </c>
      <c r="Q21" s="35">
        <f>税務署報告用EC伊那!F21</f>
        <v>2</v>
      </c>
      <c r="R21" s="35">
        <f>税務署報告用アピタ飯田店!F21</f>
        <v>0</v>
      </c>
      <c r="S21" s="35">
        <f>税務署報告用かんてい局松本!F21</f>
        <v>0</v>
      </c>
      <c r="T21" s="35">
        <f t="shared" si="4"/>
        <v>2</v>
      </c>
      <c r="U21" s="35">
        <f t="shared" si="5"/>
        <v>0</v>
      </c>
    </row>
    <row r="22" spans="1:21" s="35" customFormat="1" ht="26.4">
      <c r="B22" s="42" t="s">
        <v>190</v>
      </c>
      <c r="C22" s="43">
        <f>INDEX(酒税計算用シート!$50:$70,MATCH('(旧）全店舗税務署報告用'!$H22,酒税計算用シート!$A$50:$A$70,0),MATCH('(旧）全店舗税務署報告用'!$C$1,酒税計算用シート!$50:$50,0))</f>
        <v>0</v>
      </c>
      <c r="D22" s="43"/>
      <c r="E22" s="43">
        <f>INDEX(酒税計算用シート!$140:$160,MATCH('(旧）全店舗税務署報告用'!$H22,酒税計算用シート!$A$140:$A$160,0),MATCH('(旧）全店舗税務署報告用'!$C$1,酒税計算用シート!$140:$140,0))</f>
        <v>0</v>
      </c>
      <c r="F22" s="43">
        <f>IFERROR(INDEX(酒税計算用シート!$29:$47,MATCH('(旧）全店舗税務署報告用'!$H22,酒税計算用シート!$A$29:$A$47,0),MATCH('(旧）全店舗税務署報告用'!$C$1,酒税計算用シート!$29:$29,0)),0)</f>
        <v>0</v>
      </c>
      <c r="H22" s="35" t="str">
        <f t="shared" si="0"/>
        <v>粉末酒</v>
      </c>
      <c r="J22" s="35">
        <f>税務署報告用EC伊那!C22</f>
        <v>0</v>
      </c>
      <c r="K22" s="35">
        <f t="shared" si="1"/>
        <v>0</v>
      </c>
      <c r="L22" s="35">
        <f>税務署報告用EC伊那!E22</f>
        <v>0</v>
      </c>
      <c r="M22" s="35">
        <f>税務署報告用アピタ飯田店!E22</f>
        <v>0</v>
      </c>
      <c r="N22" s="35">
        <f>税務署報告用かんてい局松本!E22</f>
        <v>0</v>
      </c>
      <c r="O22" s="35">
        <f t="shared" si="2"/>
        <v>0</v>
      </c>
      <c r="P22" s="35">
        <f t="shared" si="3"/>
        <v>0</v>
      </c>
      <c r="Q22" s="35">
        <f>税務署報告用EC伊那!F22</f>
        <v>0</v>
      </c>
      <c r="R22" s="35">
        <f>税務署報告用アピタ飯田店!F22</f>
        <v>0</v>
      </c>
      <c r="S22" s="35">
        <f>税務署報告用かんてい局松本!F22</f>
        <v>0</v>
      </c>
      <c r="T22" s="35">
        <f t="shared" si="4"/>
        <v>0</v>
      </c>
      <c r="U22" s="35">
        <f t="shared" si="5"/>
        <v>0</v>
      </c>
    </row>
    <row r="25" spans="1:21" s="44" customFormat="1" ht="22.2">
      <c r="A25" s="44" t="s">
        <v>191</v>
      </c>
    </row>
    <row r="26" spans="1:21" s="44" customFormat="1" ht="22.2">
      <c r="B26" s="45" t="e">
        <f>HLOOKUP($C$1,酒税集計pivot!271:272,2,FALSE)</f>
        <v>#N/A</v>
      </c>
      <c r="C26" s="44" t="s">
        <v>192</v>
      </c>
    </row>
    <row r="27" spans="1:21" s="44" customFormat="1" ht="22.2"/>
    <row r="28" spans="1:21" s="44" customFormat="1" ht="22.2"/>
    <row r="29" spans="1:21" s="44" customFormat="1" ht="22.2"/>
    <row r="30" spans="1:21" s="44" customFormat="1" ht="22.2"/>
    <row r="31" spans="1:21" s="44" customFormat="1" ht="22.2"/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E2143-BFCB-4512-89DA-5E8C3F1C7AFC}">
  <sheetPr codeName="Sheet6"/>
  <dimension ref="A1:AH158"/>
  <sheetViews>
    <sheetView workbookViewId="0">
      <selection activeCell="K12" sqref="K12"/>
    </sheetView>
  </sheetViews>
  <sheetFormatPr defaultRowHeight="18"/>
  <cols>
    <col min="1" max="1" width="16.19921875" bestFit="1" customWidth="1"/>
  </cols>
  <sheetData>
    <row r="1" spans="1:34">
      <c r="A1" t="s">
        <v>162</v>
      </c>
    </row>
    <row r="2" spans="1:34">
      <c r="B2">
        <v>2020</v>
      </c>
      <c r="C2">
        <f>B2</f>
        <v>2020</v>
      </c>
      <c r="D2">
        <f>B2</f>
        <v>2020</v>
      </c>
      <c r="E2">
        <f>B2+1</f>
        <v>2021</v>
      </c>
      <c r="F2">
        <f>E2</f>
        <v>2021</v>
      </c>
      <c r="G2">
        <f>E2</f>
        <v>2021</v>
      </c>
      <c r="H2">
        <f>E2+1</f>
        <v>2022</v>
      </c>
      <c r="I2">
        <f>H2</f>
        <v>2022</v>
      </c>
      <c r="J2">
        <f>H2</f>
        <v>2022</v>
      </c>
      <c r="K2">
        <f>H2+1</f>
        <v>2023</v>
      </c>
      <c r="L2">
        <f>K2</f>
        <v>2023</v>
      </c>
      <c r="M2">
        <f>K2</f>
        <v>2023</v>
      </c>
      <c r="N2">
        <f>K2+1</f>
        <v>2024</v>
      </c>
      <c r="O2">
        <f>N2</f>
        <v>2024</v>
      </c>
      <c r="P2">
        <f>N2</f>
        <v>2024</v>
      </c>
      <c r="Q2">
        <f>N2+1</f>
        <v>2025</v>
      </c>
      <c r="R2">
        <f>Q2</f>
        <v>2025</v>
      </c>
      <c r="S2">
        <f>Q2</f>
        <v>2025</v>
      </c>
      <c r="T2">
        <f>Q2+1</f>
        <v>2026</v>
      </c>
      <c r="U2">
        <f>T2</f>
        <v>2026</v>
      </c>
      <c r="V2">
        <f>T2</f>
        <v>2026</v>
      </c>
      <c r="W2">
        <f>T2+1</f>
        <v>2027</v>
      </c>
      <c r="X2">
        <f>W2</f>
        <v>2027</v>
      </c>
      <c r="Y2">
        <f>W2</f>
        <v>2027</v>
      </c>
      <c r="Z2">
        <f>W2+1</f>
        <v>2028</v>
      </c>
      <c r="AA2">
        <f>Z2</f>
        <v>2028</v>
      </c>
      <c r="AB2">
        <f>Z2</f>
        <v>2028</v>
      </c>
      <c r="AC2">
        <f>Z2+1</f>
        <v>2029</v>
      </c>
      <c r="AD2">
        <f>AC2</f>
        <v>2029</v>
      </c>
      <c r="AE2">
        <f>AC2</f>
        <v>2029</v>
      </c>
      <c r="AF2">
        <f>AC2+1</f>
        <v>2030</v>
      </c>
      <c r="AG2">
        <f>AF2</f>
        <v>2030</v>
      </c>
      <c r="AH2">
        <f>AF2</f>
        <v>2030</v>
      </c>
    </row>
    <row r="3" spans="1:34">
      <c r="B3" s="27" t="s">
        <v>157</v>
      </c>
      <c r="C3" s="27" t="s">
        <v>158</v>
      </c>
      <c r="D3" s="27" t="s">
        <v>153</v>
      </c>
      <c r="E3" s="27" t="s">
        <v>157</v>
      </c>
      <c r="F3" s="27" t="s">
        <v>158</v>
      </c>
      <c r="G3" s="27" t="s">
        <v>153</v>
      </c>
      <c r="H3" s="27" t="s">
        <v>157</v>
      </c>
      <c r="I3" s="27" t="s">
        <v>158</v>
      </c>
      <c r="J3" s="27" t="s">
        <v>153</v>
      </c>
      <c r="K3" s="27" t="s">
        <v>157</v>
      </c>
      <c r="L3" s="27" t="s">
        <v>158</v>
      </c>
      <c r="M3" s="27" t="s">
        <v>153</v>
      </c>
      <c r="N3" s="27" t="s">
        <v>157</v>
      </c>
      <c r="O3" s="27" t="s">
        <v>158</v>
      </c>
      <c r="P3" s="27" t="s">
        <v>153</v>
      </c>
      <c r="Q3" s="27" t="s">
        <v>157</v>
      </c>
      <c r="R3" s="27" t="s">
        <v>158</v>
      </c>
      <c r="S3" s="27" t="s">
        <v>153</v>
      </c>
      <c r="T3" s="27" t="s">
        <v>157</v>
      </c>
      <c r="U3" s="27" t="s">
        <v>158</v>
      </c>
      <c r="V3" s="27" t="s">
        <v>153</v>
      </c>
      <c r="W3" s="27" t="s">
        <v>157</v>
      </c>
      <c r="X3" s="27" t="s">
        <v>158</v>
      </c>
      <c r="Y3" s="27" t="s">
        <v>153</v>
      </c>
      <c r="Z3" s="27" t="s">
        <v>157</v>
      </c>
      <c r="AA3" s="27" t="s">
        <v>158</v>
      </c>
      <c r="AB3" s="27" t="s">
        <v>153</v>
      </c>
      <c r="AC3" s="27" t="s">
        <v>157</v>
      </c>
      <c r="AD3" s="27" t="s">
        <v>158</v>
      </c>
      <c r="AE3" s="27" t="s">
        <v>153</v>
      </c>
      <c r="AF3" s="27" t="s">
        <v>157</v>
      </c>
      <c r="AG3" s="27" t="s">
        <v>158</v>
      </c>
      <c r="AH3" s="27" t="s">
        <v>153</v>
      </c>
    </row>
    <row r="4" spans="1:34">
      <c r="A4" s="24" t="str">
        <f>'(旧）全店舗税務署報告用'!H5</f>
        <v>清酒</v>
      </c>
      <c r="B4" s="29">
        <f>IFERROR(INDEX(酒税集計pivot!$119:$139,MATCH(酒税計算用シート!$A4,酒税集計pivot!$A$119:$A$139,0),MATCH(酒税計算用シート!B$2,酒税集計pivot!$119:$119,0)),0)</f>
        <v>1.8</v>
      </c>
      <c r="C4" s="30">
        <f>IFERROR(INDEX(酒税集計pivot!$145:$165,MATCH(酒税計算用シート!$A4,酒税集計pivot!$A$145:$A$165,0),MATCH(酒税計算用シート!B$2,酒税集計pivot!$145:$145,0)),0)</f>
        <v>0</v>
      </c>
      <c r="D4" s="31">
        <f>B4-C4</f>
        <v>1.8</v>
      </c>
      <c r="E4" s="29">
        <f>IFERROR(INDEX(酒税集計pivot!$119:$139,MATCH(酒税計算用シート!$A4,酒税集計pivot!$A$119:$A$139,0),MATCH(酒税計算用シート!E$2,酒税集計pivot!$119:$119,0)),0)</f>
        <v>0</v>
      </c>
      <c r="F4" s="30">
        <f>IFERROR(INDEX(酒税集計pivot!$145:$165,MATCH(酒税計算用シート!$A4,酒税集計pivot!$A$145:$A$165,0),MATCH(酒税計算用シート!E$2,酒税集計pivot!$145:$145,0)),0)</f>
        <v>0</v>
      </c>
      <c r="G4" s="31">
        <f>D4+E4-F4</f>
        <v>1.8</v>
      </c>
      <c r="H4" s="29">
        <f>IFERROR(INDEX(酒税集計pivot!$119:$139,MATCH(酒税計算用シート!$A4,酒税集計pivot!$A$119:$A$139,0),MATCH(酒税計算用シート!H$2,酒税集計pivot!$119:$119,0)),0)</f>
        <v>0</v>
      </c>
      <c r="I4" s="30">
        <f>IFERROR(INDEX(酒税集計pivot!$145:$165,MATCH(酒税計算用シート!$A4,酒税集計pivot!$A$145:$A$165,0),MATCH(酒税計算用シート!H$2,酒税集計pivot!$145:$145,0)),0)</f>
        <v>0</v>
      </c>
      <c r="J4" s="31">
        <f>G4+H4-I4</f>
        <v>1.8</v>
      </c>
      <c r="K4" s="29">
        <f>IFERROR(INDEX(酒税集計pivot!$119:$139,MATCH(酒税計算用シート!$A4,酒税集計pivot!$A$119:$A$139,0),MATCH(酒税計算用シート!K$2,酒税集計pivot!$119:$119,0)),0)</f>
        <v>0</v>
      </c>
      <c r="L4" s="30">
        <f>IFERROR(INDEX(酒税集計pivot!$145:$165,MATCH(酒税計算用シート!$A4,酒税集計pivot!$A$145:$A$165,0),MATCH(酒税計算用シート!K$2,酒税集計pivot!$145:$145,0)),0)</f>
        <v>0</v>
      </c>
      <c r="M4" s="31">
        <f>J4+K4-L4</f>
        <v>1.8</v>
      </c>
      <c r="N4" s="29">
        <f>IFERROR(INDEX(酒税集計pivot!$119:$139,MATCH(酒税計算用シート!$A4,酒税集計pivot!$A$119:$A$139,0),MATCH(酒税計算用シート!N$2,酒税集計pivot!$119:$119,0)),0)</f>
        <v>0</v>
      </c>
      <c r="O4" s="30">
        <f>IFERROR(INDEX(酒税集計pivot!$145:$165,MATCH(酒税計算用シート!$A4,酒税集計pivot!$A$145:$A$165,0),MATCH(酒税計算用シート!N$2,酒税集計pivot!$145:$145,0)),0)</f>
        <v>0</v>
      </c>
      <c r="P4" s="31">
        <f>M4+N4-O4</f>
        <v>1.8</v>
      </c>
      <c r="Q4" s="29">
        <f>IFERROR(INDEX(酒税集計pivot!$119:$139,MATCH(酒税計算用シート!$A4,酒税集計pivot!$A$119:$A$139,0),MATCH(酒税計算用シート!Q$2,酒税集計pivot!$119:$119,0)),0)</f>
        <v>0</v>
      </c>
      <c r="R4" s="30">
        <f>IFERROR(INDEX(酒税集計pivot!$145:$165,MATCH(酒税計算用シート!$A4,酒税集計pivot!$A$145:$A$165,0),MATCH(酒税計算用シート!Q$2,酒税集計pivot!$145:$145,0)),0)</f>
        <v>0</v>
      </c>
      <c r="S4" s="31">
        <f>P4+Q4-R4</f>
        <v>1.8</v>
      </c>
      <c r="T4" s="29">
        <f>IFERROR(INDEX(酒税集計pivot!$119:$139,MATCH(酒税計算用シート!$A4,酒税集計pivot!$A$119:$A$139,0),MATCH(酒税計算用シート!T$2,酒税集計pivot!$119:$119,0)),0)</f>
        <v>0</v>
      </c>
      <c r="U4" s="30">
        <f>IFERROR(INDEX(酒税集計pivot!$145:$165,MATCH(酒税計算用シート!$A4,酒税集計pivot!$A$145:$A$165,0),MATCH(酒税計算用シート!T$2,酒税集計pivot!$145:$145,0)),0)</f>
        <v>0</v>
      </c>
      <c r="V4" s="31">
        <f>S4+T4-U4</f>
        <v>1.8</v>
      </c>
      <c r="W4" s="29">
        <f>IFERROR(INDEX(酒税集計pivot!$119:$139,MATCH(酒税計算用シート!$A4,酒税集計pivot!$A$119:$A$139,0),MATCH(酒税計算用シート!W$2,酒税集計pivot!$119:$119,0)),0)</f>
        <v>0</v>
      </c>
      <c r="X4" s="30">
        <f>IFERROR(INDEX(酒税集計pivot!$145:$165,MATCH(酒税計算用シート!$A4,酒税集計pivot!$A$145:$A$165,0),MATCH(酒税計算用シート!W$2,酒税集計pivot!$145:$145,0)),0)</f>
        <v>0</v>
      </c>
      <c r="Y4" s="31">
        <f>V4+W4-X4</f>
        <v>1.8</v>
      </c>
      <c r="Z4" s="29">
        <f>IFERROR(INDEX(酒税集計pivot!$119:$139,MATCH(酒税計算用シート!$A4,酒税集計pivot!$A$119:$A$139,0),MATCH(酒税計算用シート!Z$2,酒税集計pivot!$119:$119,0)),0)</f>
        <v>0</v>
      </c>
      <c r="AA4" s="30">
        <f>IFERROR(INDEX(酒税集計pivot!$145:$165,MATCH(酒税計算用シート!$A4,酒税集計pivot!$A$145:$A$165,0),MATCH(酒税計算用シート!Z$2,酒税集計pivot!$145:$145,0)),0)</f>
        <v>0</v>
      </c>
      <c r="AB4" s="31">
        <f>Y4+Z4-AA4</f>
        <v>1.8</v>
      </c>
      <c r="AC4" s="29">
        <f>IFERROR(INDEX(酒税集計pivot!$119:$139,MATCH(酒税計算用シート!$A4,酒税集計pivot!$A$119:$A$139,0),MATCH(酒税計算用シート!AC$2,酒税集計pivot!$119:$119,0)),0)</f>
        <v>0</v>
      </c>
      <c r="AD4" s="30">
        <f>IFERROR(INDEX(酒税集計pivot!$145:$165,MATCH(酒税計算用シート!$A4,酒税集計pivot!$A$145:$A$165,0),MATCH(酒税計算用シート!AC$2,酒税集計pivot!$145:$145,0)),0)</f>
        <v>0</v>
      </c>
      <c r="AE4" s="31">
        <f>AB4+AC4-AD4</f>
        <v>1.8</v>
      </c>
      <c r="AF4" s="29">
        <f>IFERROR(INDEX(酒税集計pivot!$119:$139,MATCH(酒税計算用シート!$A4,酒税集計pivot!$A$119:$A$139,0),MATCH(酒税計算用シート!AF$2,酒税集計pivot!$119:$119,0)),0)</f>
        <v>0</v>
      </c>
      <c r="AG4" s="30">
        <f>IFERROR(INDEX(酒税集計pivot!$145:$165,MATCH(酒税計算用シート!$A4,酒税集計pivot!$A$145:$A$165,0),MATCH(酒税計算用シート!AF$2,酒税集計pivot!$145:$145,0)),0)</f>
        <v>0</v>
      </c>
      <c r="AH4" s="31">
        <f>AE4+AF4-AG4</f>
        <v>1.8</v>
      </c>
    </row>
    <row r="5" spans="1:34">
      <c r="A5" s="24" t="str">
        <f>'(旧）全店舗税務署報告用'!H6</f>
        <v>合成清酒</v>
      </c>
      <c r="B5" s="29">
        <f>IFERROR(INDEX(酒税集計pivot!$119:$139,MATCH(酒税計算用シート!$A5,酒税集計pivot!$A$119:$A$139,0),MATCH(酒税計算用シート!B$2,酒税集計pivot!$119:$119,0)),0)</f>
        <v>0</v>
      </c>
      <c r="C5" s="30">
        <f>IFERROR(INDEX(酒税集計pivot!$145:$165,MATCH(酒税計算用シート!$A5,酒税集計pivot!$A$145:$A$165,0),MATCH(酒税計算用シート!B$2,酒税集計pivot!$145:$145,0)),0)</f>
        <v>0</v>
      </c>
      <c r="D5" s="31">
        <f t="shared" ref="D5:D20" si="0">B5-C5</f>
        <v>0</v>
      </c>
      <c r="E5" s="29">
        <f>IFERROR(INDEX(酒税集計pivot!$119:$139,MATCH(酒税計算用シート!$A5,酒税集計pivot!$A$119:$A$139,0),MATCH(酒税計算用シート!E$2,酒税集計pivot!$119:$119,0)),0)</f>
        <v>0</v>
      </c>
      <c r="F5" s="30">
        <f>IFERROR(INDEX(酒税集計pivot!$145:$165,MATCH(酒税計算用シート!$A5,酒税集計pivot!$A$145:$A$165,0),MATCH(酒税計算用シート!E$2,酒税集計pivot!$145:$145,0)),0)</f>
        <v>0</v>
      </c>
      <c r="G5" s="31">
        <f t="shared" ref="G5:G20" si="1">D5+E5-F5</f>
        <v>0</v>
      </c>
      <c r="H5" s="29">
        <f>IFERROR(INDEX(酒税集計pivot!$119:$139,MATCH(酒税計算用シート!$A5,酒税集計pivot!$A$119:$A$139,0),MATCH(酒税計算用シート!H$2,酒税集計pivot!$119:$119,0)),0)</f>
        <v>0</v>
      </c>
      <c r="I5" s="30">
        <f>IFERROR(INDEX(酒税集計pivot!$145:$165,MATCH(酒税計算用シート!$A5,酒税集計pivot!$A$145:$A$165,0),MATCH(酒税計算用シート!H$2,酒税集計pivot!$145:$145,0)),0)</f>
        <v>0</v>
      </c>
      <c r="J5" s="31">
        <f t="shared" ref="J5:J20" si="2">G5+H5-I5</f>
        <v>0</v>
      </c>
      <c r="K5" s="29">
        <f>IFERROR(INDEX(酒税集計pivot!$119:$139,MATCH(酒税計算用シート!$A5,酒税集計pivot!$A$119:$A$139,0),MATCH(酒税計算用シート!K$2,酒税集計pivot!$119:$119,0)),0)</f>
        <v>0</v>
      </c>
      <c r="L5" s="30">
        <f>IFERROR(INDEX(酒税集計pivot!$145:$165,MATCH(酒税計算用シート!$A5,酒税集計pivot!$A$145:$A$165,0),MATCH(酒税計算用シート!K$2,酒税集計pivot!$145:$145,0)),0)</f>
        <v>0</v>
      </c>
      <c r="M5" s="31">
        <f t="shared" ref="M5:M20" si="3">J5+K5-L5</f>
        <v>0</v>
      </c>
      <c r="N5" s="29">
        <f>IFERROR(INDEX(酒税集計pivot!$119:$139,MATCH(酒税計算用シート!$A5,酒税集計pivot!$A$119:$A$139,0),MATCH(酒税計算用シート!N$2,酒税集計pivot!$119:$119,0)),0)</f>
        <v>0</v>
      </c>
      <c r="O5" s="30">
        <f>IFERROR(INDEX(酒税集計pivot!$145:$165,MATCH(酒税計算用シート!$A5,酒税集計pivot!$A$145:$A$165,0),MATCH(酒税計算用シート!N$2,酒税集計pivot!$145:$145,0)),0)</f>
        <v>0</v>
      </c>
      <c r="P5" s="31">
        <f t="shared" ref="P5:P20" si="4">M5+N5-O5</f>
        <v>0</v>
      </c>
      <c r="Q5" s="29">
        <f>IFERROR(INDEX(酒税集計pivot!$119:$139,MATCH(酒税計算用シート!$A5,酒税集計pivot!$A$119:$A$139,0),MATCH(酒税計算用シート!Q$2,酒税集計pivot!$119:$119,0)),0)</f>
        <v>0</v>
      </c>
      <c r="R5" s="30">
        <f>IFERROR(INDEX(酒税集計pivot!$145:$165,MATCH(酒税計算用シート!$A5,酒税集計pivot!$A$145:$A$165,0),MATCH(酒税計算用シート!Q$2,酒税集計pivot!$145:$145,0)),0)</f>
        <v>0</v>
      </c>
      <c r="S5" s="31">
        <f t="shared" ref="S5:S20" si="5">P5+Q5-R5</f>
        <v>0</v>
      </c>
      <c r="T5" s="29">
        <f>IFERROR(INDEX(酒税集計pivot!$119:$139,MATCH(酒税計算用シート!$A5,酒税集計pivot!$A$119:$A$139,0),MATCH(酒税計算用シート!T$2,酒税集計pivot!$119:$119,0)),0)</f>
        <v>0</v>
      </c>
      <c r="U5" s="30">
        <f>IFERROR(INDEX(酒税集計pivot!$145:$165,MATCH(酒税計算用シート!$A5,酒税集計pivot!$A$145:$A$165,0),MATCH(酒税計算用シート!T$2,酒税集計pivot!$145:$145,0)),0)</f>
        <v>0</v>
      </c>
      <c r="V5" s="31">
        <f t="shared" ref="V5:V20" si="6">S5+T5-U5</f>
        <v>0</v>
      </c>
      <c r="W5" s="29">
        <f>IFERROR(INDEX(酒税集計pivot!$119:$139,MATCH(酒税計算用シート!$A5,酒税集計pivot!$A$119:$A$139,0),MATCH(酒税計算用シート!W$2,酒税集計pivot!$119:$119,0)),0)</f>
        <v>0</v>
      </c>
      <c r="X5" s="30">
        <f>IFERROR(INDEX(酒税集計pivot!$145:$165,MATCH(酒税計算用シート!$A5,酒税集計pivot!$A$145:$A$165,0),MATCH(酒税計算用シート!W$2,酒税集計pivot!$145:$145,0)),0)</f>
        <v>0</v>
      </c>
      <c r="Y5" s="31">
        <f t="shared" ref="Y5:Y20" si="7">V5+W5-X5</f>
        <v>0</v>
      </c>
      <c r="Z5" s="29">
        <f>IFERROR(INDEX(酒税集計pivot!$119:$139,MATCH(酒税計算用シート!$A5,酒税集計pivot!$A$119:$A$139,0),MATCH(酒税計算用シート!Z$2,酒税集計pivot!$119:$119,0)),0)</f>
        <v>0</v>
      </c>
      <c r="AA5" s="30">
        <f>IFERROR(INDEX(酒税集計pivot!$145:$165,MATCH(酒税計算用シート!$A5,酒税集計pivot!$A$145:$A$165,0),MATCH(酒税計算用シート!Z$2,酒税集計pivot!$145:$145,0)),0)</f>
        <v>0</v>
      </c>
      <c r="AB5" s="31">
        <f t="shared" ref="AB5:AB20" si="8">Y5+Z5-AA5</f>
        <v>0</v>
      </c>
      <c r="AC5" s="29">
        <f>IFERROR(INDEX(酒税集計pivot!$119:$139,MATCH(酒税計算用シート!$A5,酒税集計pivot!$A$119:$A$139,0),MATCH(酒税計算用シート!AC$2,酒税集計pivot!$119:$119,0)),0)</f>
        <v>0</v>
      </c>
      <c r="AD5" s="30">
        <f>IFERROR(INDEX(酒税集計pivot!$145:$165,MATCH(酒税計算用シート!$A5,酒税集計pivot!$A$145:$A$165,0),MATCH(酒税計算用シート!AC$2,酒税集計pivot!$145:$145,0)),0)</f>
        <v>0</v>
      </c>
      <c r="AE5" s="31">
        <f t="shared" ref="AE5:AE20" si="9">AB5+AC5-AD5</f>
        <v>0</v>
      </c>
      <c r="AF5" s="29">
        <f>IFERROR(INDEX(酒税集計pivot!$119:$139,MATCH(酒税計算用シート!$A5,酒税集計pivot!$A$119:$A$139,0),MATCH(酒税計算用シート!AF$2,酒税集計pivot!$119:$119,0)),0)</f>
        <v>0</v>
      </c>
      <c r="AG5" s="30">
        <f>IFERROR(INDEX(酒税集計pivot!$145:$165,MATCH(酒税計算用シート!$A5,酒税集計pivot!$A$145:$A$165,0),MATCH(酒税計算用シート!AF$2,酒税集計pivot!$145:$145,0)),0)</f>
        <v>0</v>
      </c>
      <c r="AH5" s="31">
        <f t="shared" ref="AH5:AH20" si="10">AE5+AF5-AG5</f>
        <v>0</v>
      </c>
    </row>
    <row r="6" spans="1:34">
      <c r="A6" s="24" t="str">
        <f>'(旧）全店舗税務署報告用'!H7</f>
        <v>連続式蒸留焼酎</v>
      </c>
      <c r="B6" s="29">
        <f>IFERROR(INDEX(酒税集計pivot!$119:$139,MATCH(酒税計算用シート!$A6,酒税集計pivot!$A$119:$A$139,0),MATCH(酒税計算用シート!B$2,酒税集計pivot!$119:$119,0)),0)</f>
        <v>0</v>
      </c>
      <c r="C6" s="30">
        <f>IFERROR(INDEX(酒税集計pivot!$145:$165,MATCH(酒税計算用シート!$A6,酒税集計pivot!$A$145:$A$165,0),MATCH(酒税計算用シート!B$2,酒税集計pivot!$145:$145,0)),0)</f>
        <v>0</v>
      </c>
      <c r="D6" s="31">
        <f t="shared" si="0"/>
        <v>0</v>
      </c>
      <c r="E6" s="29">
        <f>IFERROR(INDEX(酒税集計pivot!$119:$139,MATCH(酒税計算用シート!$A6,酒税集計pivot!$A$119:$A$139,0),MATCH(酒税計算用シート!E$2,酒税集計pivot!$119:$119,0)),0)</f>
        <v>0</v>
      </c>
      <c r="F6" s="30">
        <f>IFERROR(INDEX(酒税集計pivot!$145:$165,MATCH(酒税計算用シート!$A6,酒税集計pivot!$A$145:$A$165,0),MATCH(酒税計算用シート!E$2,酒税集計pivot!$145:$145,0)),0)</f>
        <v>0</v>
      </c>
      <c r="G6" s="31">
        <f t="shared" si="1"/>
        <v>0</v>
      </c>
      <c r="H6" s="29">
        <f>IFERROR(INDEX(酒税集計pivot!$119:$139,MATCH(酒税計算用シート!$A6,酒税集計pivot!$A$119:$A$139,0),MATCH(酒税計算用シート!H$2,酒税集計pivot!$119:$119,0)),0)</f>
        <v>0</v>
      </c>
      <c r="I6" s="30">
        <f>IFERROR(INDEX(酒税集計pivot!$145:$165,MATCH(酒税計算用シート!$A6,酒税集計pivot!$A$145:$A$165,0),MATCH(酒税計算用シート!H$2,酒税集計pivot!$145:$145,0)),0)</f>
        <v>0</v>
      </c>
      <c r="J6" s="31">
        <f t="shared" si="2"/>
        <v>0</v>
      </c>
      <c r="K6" s="29">
        <f>IFERROR(INDEX(酒税集計pivot!$119:$139,MATCH(酒税計算用シート!$A6,酒税集計pivot!$A$119:$A$139,0),MATCH(酒税計算用シート!K$2,酒税集計pivot!$119:$119,0)),0)</f>
        <v>0</v>
      </c>
      <c r="L6" s="30">
        <f>IFERROR(INDEX(酒税集計pivot!$145:$165,MATCH(酒税計算用シート!$A6,酒税集計pivot!$A$145:$A$165,0),MATCH(酒税計算用シート!K$2,酒税集計pivot!$145:$145,0)),0)</f>
        <v>0</v>
      </c>
      <c r="M6" s="31">
        <f t="shared" si="3"/>
        <v>0</v>
      </c>
      <c r="N6" s="29">
        <f>IFERROR(INDEX(酒税集計pivot!$119:$139,MATCH(酒税計算用シート!$A6,酒税集計pivot!$A$119:$A$139,0),MATCH(酒税計算用シート!N$2,酒税集計pivot!$119:$119,0)),0)</f>
        <v>0</v>
      </c>
      <c r="O6" s="30">
        <f>IFERROR(INDEX(酒税集計pivot!$145:$165,MATCH(酒税計算用シート!$A6,酒税集計pivot!$A$145:$A$165,0),MATCH(酒税計算用シート!N$2,酒税集計pivot!$145:$145,0)),0)</f>
        <v>0</v>
      </c>
      <c r="P6" s="31">
        <f t="shared" si="4"/>
        <v>0</v>
      </c>
      <c r="Q6" s="29">
        <f>IFERROR(INDEX(酒税集計pivot!$119:$139,MATCH(酒税計算用シート!$A6,酒税集計pivot!$A$119:$A$139,0),MATCH(酒税計算用シート!Q$2,酒税集計pivot!$119:$119,0)),0)</f>
        <v>0</v>
      </c>
      <c r="R6" s="30">
        <f>IFERROR(INDEX(酒税集計pivot!$145:$165,MATCH(酒税計算用シート!$A6,酒税集計pivot!$A$145:$A$165,0),MATCH(酒税計算用シート!Q$2,酒税集計pivot!$145:$145,0)),0)</f>
        <v>0</v>
      </c>
      <c r="S6" s="31">
        <f t="shared" si="5"/>
        <v>0</v>
      </c>
      <c r="T6" s="29">
        <f>IFERROR(INDEX(酒税集計pivot!$119:$139,MATCH(酒税計算用シート!$A6,酒税集計pivot!$A$119:$A$139,0),MATCH(酒税計算用シート!T$2,酒税集計pivot!$119:$119,0)),0)</f>
        <v>0</v>
      </c>
      <c r="U6" s="30">
        <f>IFERROR(INDEX(酒税集計pivot!$145:$165,MATCH(酒税計算用シート!$A6,酒税集計pivot!$A$145:$A$165,0),MATCH(酒税計算用シート!T$2,酒税集計pivot!$145:$145,0)),0)</f>
        <v>0</v>
      </c>
      <c r="V6" s="31">
        <f t="shared" si="6"/>
        <v>0</v>
      </c>
      <c r="W6" s="29">
        <f>IFERROR(INDEX(酒税集計pivot!$119:$139,MATCH(酒税計算用シート!$A6,酒税集計pivot!$A$119:$A$139,0),MATCH(酒税計算用シート!W$2,酒税集計pivot!$119:$119,0)),0)</f>
        <v>0</v>
      </c>
      <c r="X6" s="30">
        <f>IFERROR(INDEX(酒税集計pivot!$145:$165,MATCH(酒税計算用シート!$A6,酒税集計pivot!$A$145:$A$165,0),MATCH(酒税計算用シート!W$2,酒税集計pivot!$145:$145,0)),0)</f>
        <v>0</v>
      </c>
      <c r="Y6" s="31">
        <f t="shared" si="7"/>
        <v>0</v>
      </c>
      <c r="Z6" s="29">
        <f>IFERROR(INDEX(酒税集計pivot!$119:$139,MATCH(酒税計算用シート!$A6,酒税集計pivot!$A$119:$A$139,0),MATCH(酒税計算用シート!Z$2,酒税集計pivot!$119:$119,0)),0)</f>
        <v>0</v>
      </c>
      <c r="AA6" s="30">
        <f>IFERROR(INDEX(酒税集計pivot!$145:$165,MATCH(酒税計算用シート!$A6,酒税集計pivot!$A$145:$A$165,0),MATCH(酒税計算用シート!Z$2,酒税集計pivot!$145:$145,0)),0)</f>
        <v>0</v>
      </c>
      <c r="AB6" s="31">
        <f t="shared" si="8"/>
        <v>0</v>
      </c>
      <c r="AC6" s="29">
        <f>IFERROR(INDEX(酒税集計pivot!$119:$139,MATCH(酒税計算用シート!$A6,酒税集計pivot!$A$119:$A$139,0),MATCH(酒税計算用シート!AC$2,酒税集計pivot!$119:$119,0)),0)</f>
        <v>0</v>
      </c>
      <c r="AD6" s="30">
        <f>IFERROR(INDEX(酒税集計pivot!$145:$165,MATCH(酒税計算用シート!$A6,酒税集計pivot!$A$145:$A$165,0),MATCH(酒税計算用シート!AC$2,酒税集計pivot!$145:$145,0)),0)</f>
        <v>0</v>
      </c>
      <c r="AE6" s="31">
        <f t="shared" si="9"/>
        <v>0</v>
      </c>
      <c r="AF6" s="29">
        <f>IFERROR(INDEX(酒税集計pivot!$119:$139,MATCH(酒税計算用シート!$A6,酒税集計pivot!$A$119:$A$139,0),MATCH(酒税計算用シート!AF$2,酒税集計pivot!$119:$119,0)),0)</f>
        <v>0</v>
      </c>
      <c r="AG6" s="30">
        <f>IFERROR(INDEX(酒税集計pivot!$145:$165,MATCH(酒税計算用シート!$A6,酒税集計pivot!$A$145:$A$165,0),MATCH(酒税計算用シート!AF$2,酒税集計pivot!$145:$145,0)),0)</f>
        <v>0</v>
      </c>
      <c r="AH6" s="31">
        <f t="shared" si="10"/>
        <v>0</v>
      </c>
    </row>
    <row r="7" spans="1:34">
      <c r="A7" s="24" t="str">
        <f>'(旧）全店舗税務署報告用'!H8</f>
        <v>単式蒸留焼酎</v>
      </c>
      <c r="B7" s="29">
        <f>IFERROR(INDEX(酒税集計pivot!$119:$139,MATCH(酒税計算用シート!$A7,酒税集計pivot!$A$119:$A$139,0),MATCH(酒税計算用シート!B$2,酒税集計pivot!$119:$119,0)),0)</f>
        <v>0</v>
      </c>
      <c r="C7" s="30">
        <f>IFERROR(INDEX(酒税集計pivot!$145:$165,MATCH(酒税計算用シート!$A7,酒税集計pivot!$A$145:$A$165,0),MATCH(酒税計算用シート!B$2,酒税集計pivot!$145:$145,0)),0)</f>
        <v>0</v>
      </c>
      <c r="D7" s="31">
        <f t="shared" si="0"/>
        <v>0</v>
      </c>
      <c r="E7" s="29">
        <f>IFERROR(INDEX(酒税集計pivot!$119:$139,MATCH(酒税計算用シート!$A7,酒税集計pivot!$A$119:$A$139,0),MATCH(酒税計算用シート!E$2,酒税集計pivot!$119:$119,0)),0)</f>
        <v>0</v>
      </c>
      <c r="F7" s="30">
        <f>IFERROR(INDEX(酒税集計pivot!$145:$165,MATCH(酒税計算用シート!$A7,酒税集計pivot!$A$145:$A$165,0),MATCH(酒税計算用シート!E$2,酒税集計pivot!$145:$145,0)),0)</f>
        <v>0</v>
      </c>
      <c r="G7" s="31">
        <f t="shared" si="1"/>
        <v>0</v>
      </c>
      <c r="H7" s="29">
        <f>IFERROR(INDEX(酒税集計pivot!$119:$139,MATCH(酒税計算用シート!$A7,酒税集計pivot!$A$119:$A$139,0),MATCH(酒税計算用シート!H$2,酒税集計pivot!$119:$119,0)),0)</f>
        <v>0</v>
      </c>
      <c r="I7" s="30">
        <f>IFERROR(INDEX(酒税集計pivot!$145:$165,MATCH(酒税計算用シート!$A7,酒税集計pivot!$A$145:$A$165,0),MATCH(酒税計算用シート!H$2,酒税集計pivot!$145:$145,0)),0)</f>
        <v>0</v>
      </c>
      <c r="J7" s="31">
        <f t="shared" si="2"/>
        <v>0</v>
      </c>
      <c r="K7" s="29">
        <f>IFERROR(INDEX(酒税集計pivot!$119:$139,MATCH(酒税計算用シート!$A7,酒税集計pivot!$A$119:$A$139,0),MATCH(酒税計算用シート!K$2,酒税集計pivot!$119:$119,0)),0)</f>
        <v>0</v>
      </c>
      <c r="L7" s="30">
        <f>IFERROR(INDEX(酒税集計pivot!$145:$165,MATCH(酒税計算用シート!$A7,酒税集計pivot!$A$145:$A$165,0),MATCH(酒税計算用シート!K$2,酒税集計pivot!$145:$145,0)),0)</f>
        <v>0</v>
      </c>
      <c r="M7" s="31">
        <f t="shared" si="3"/>
        <v>0</v>
      </c>
      <c r="N7" s="29">
        <f>IFERROR(INDEX(酒税集計pivot!$119:$139,MATCH(酒税計算用シート!$A7,酒税集計pivot!$A$119:$A$139,0),MATCH(酒税計算用シート!N$2,酒税集計pivot!$119:$119,0)),0)</f>
        <v>0</v>
      </c>
      <c r="O7" s="30">
        <f>IFERROR(INDEX(酒税集計pivot!$145:$165,MATCH(酒税計算用シート!$A7,酒税集計pivot!$A$145:$A$165,0),MATCH(酒税計算用シート!N$2,酒税集計pivot!$145:$145,0)),0)</f>
        <v>0</v>
      </c>
      <c r="P7" s="31">
        <f t="shared" si="4"/>
        <v>0</v>
      </c>
      <c r="Q7" s="29">
        <f>IFERROR(INDEX(酒税集計pivot!$119:$139,MATCH(酒税計算用シート!$A7,酒税集計pivot!$A$119:$A$139,0),MATCH(酒税計算用シート!Q$2,酒税集計pivot!$119:$119,0)),0)</f>
        <v>0</v>
      </c>
      <c r="R7" s="30">
        <f>IFERROR(INDEX(酒税集計pivot!$145:$165,MATCH(酒税計算用シート!$A7,酒税集計pivot!$A$145:$A$165,0),MATCH(酒税計算用シート!Q$2,酒税集計pivot!$145:$145,0)),0)</f>
        <v>0</v>
      </c>
      <c r="S7" s="31">
        <f t="shared" si="5"/>
        <v>0</v>
      </c>
      <c r="T7" s="29">
        <f>IFERROR(INDEX(酒税集計pivot!$119:$139,MATCH(酒税計算用シート!$A7,酒税集計pivot!$A$119:$A$139,0),MATCH(酒税計算用シート!T$2,酒税集計pivot!$119:$119,0)),0)</f>
        <v>0</v>
      </c>
      <c r="U7" s="30">
        <f>IFERROR(INDEX(酒税集計pivot!$145:$165,MATCH(酒税計算用シート!$A7,酒税集計pivot!$A$145:$A$165,0),MATCH(酒税計算用シート!T$2,酒税集計pivot!$145:$145,0)),0)</f>
        <v>0</v>
      </c>
      <c r="V7" s="31">
        <f t="shared" si="6"/>
        <v>0</v>
      </c>
      <c r="W7" s="29">
        <f>IFERROR(INDEX(酒税集計pivot!$119:$139,MATCH(酒税計算用シート!$A7,酒税集計pivot!$A$119:$A$139,0),MATCH(酒税計算用シート!W$2,酒税集計pivot!$119:$119,0)),0)</f>
        <v>0</v>
      </c>
      <c r="X7" s="30">
        <f>IFERROR(INDEX(酒税集計pivot!$145:$165,MATCH(酒税計算用シート!$A7,酒税集計pivot!$A$145:$A$165,0),MATCH(酒税計算用シート!W$2,酒税集計pivot!$145:$145,0)),0)</f>
        <v>0</v>
      </c>
      <c r="Y7" s="31">
        <f t="shared" si="7"/>
        <v>0</v>
      </c>
      <c r="Z7" s="29">
        <f>IFERROR(INDEX(酒税集計pivot!$119:$139,MATCH(酒税計算用シート!$A7,酒税集計pivot!$A$119:$A$139,0),MATCH(酒税計算用シート!Z$2,酒税集計pivot!$119:$119,0)),0)</f>
        <v>0</v>
      </c>
      <c r="AA7" s="30">
        <f>IFERROR(INDEX(酒税集計pivot!$145:$165,MATCH(酒税計算用シート!$A7,酒税集計pivot!$A$145:$A$165,0),MATCH(酒税計算用シート!Z$2,酒税集計pivot!$145:$145,0)),0)</f>
        <v>0</v>
      </c>
      <c r="AB7" s="31">
        <f t="shared" si="8"/>
        <v>0</v>
      </c>
      <c r="AC7" s="29">
        <f>IFERROR(INDEX(酒税集計pivot!$119:$139,MATCH(酒税計算用シート!$A7,酒税集計pivot!$A$119:$A$139,0),MATCH(酒税計算用シート!AC$2,酒税集計pivot!$119:$119,0)),0)</f>
        <v>0</v>
      </c>
      <c r="AD7" s="30">
        <f>IFERROR(INDEX(酒税集計pivot!$145:$165,MATCH(酒税計算用シート!$A7,酒税集計pivot!$A$145:$A$165,0),MATCH(酒税計算用シート!AC$2,酒税集計pivot!$145:$145,0)),0)</f>
        <v>0</v>
      </c>
      <c r="AE7" s="31">
        <f t="shared" si="9"/>
        <v>0</v>
      </c>
      <c r="AF7" s="29">
        <f>IFERROR(INDEX(酒税集計pivot!$119:$139,MATCH(酒税計算用シート!$A7,酒税集計pivot!$A$119:$A$139,0),MATCH(酒税計算用シート!AF$2,酒税集計pivot!$119:$119,0)),0)</f>
        <v>0</v>
      </c>
      <c r="AG7" s="30">
        <f>IFERROR(INDEX(酒税集計pivot!$145:$165,MATCH(酒税計算用シート!$A7,酒税集計pivot!$A$145:$A$165,0),MATCH(酒税計算用シート!AF$2,酒税集計pivot!$145:$145,0)),0)</f>
        <v>0</v>
      </c>
      <c r="AH7" s="31">
        <f t="shared" si="10"/>
        <v>0</v>
      </c>
    </row>
    <row r="8" spans="1:34">
      <c r="A8" s="24" t="str">
        <f>'(旧）全店舗税務署報告用'!H9</f>
        <v>みりん</v>
      </c>
      <c r="B8" s="29">
        <f>IFERROR(INDEX(酒税集計pivot!$119:$139,MATCH(酒税計算用シート!$A8,酒税集計pivot!$A$119:$A$139,0),MATCH(酒税計算用シート!B$2,酒税集計pivot!$119:$119,0)),0)</f>
        <v>0</v>
      </c>
      <c r="C8" s="30">
        <f>IFERROR(INDEX(酒税集計pivot!$145:$165,MATCH(酒税計算用シート!$A8,酒税集計pivot!$A$145:$A$165,0),MATCH(酒税計算用シート!B$2,酒税集計pivot!$145:$145,0)),0)</f>
        <v>0</v>
      </c>
      <c r="D8" s="31">
        <f t="shared" si="0"/>
        <v>0</v>
      </c>
      <c r="E8" s="29">
        <f>IFERROR(INDEX(酒税集計pivot!$119:$139,MATCH(酒税計算用シート!$A8,酒税集計pivot!$A$119:$A$139,0),MATCH(酒税計算用シート!E$2,酒税集計pivot!$119:$119,0)),0)</f>
        <v>0</v>
      </c>
      <c r="F8" s="30">
        <f>IFERROR(INDEX(酒税集計pivot!$145:$165,MATCH(酒税計算用シート!$A8,酒税集計pivot!$A$145:$A$165,0),MATCH(酒税計算用シート!E$2,酒税集計pivot!$145:$145,0)),0)</f>
        <v>0</v>
      </c>
      <c r="G8" s="31">
        <f t="shared" si="1"/>
        <v>0</v>
      </c>
      <c r="H8" s="29">
        <f>IFERROR(INDEX(酒税集計pivot!$119:$139,MATCH(酒税計算用シート!$A8,酒税集計pivot!$A$119:$A$139,0),MATCH(酒税計算用シート!H$2,酒税集計pivot!$119:$119,0)),0)</f>
        <v>0</v>
      </c>
      <c r="I8" s="30">
        <f>IFERROR(INDEX(酒税集計pivot!$145:$165,MATCH(酒税計算用シート!$A8,酒税集計pivot!$A$145:$A$165,0),MATCH(酒税計算用シート!H$2,酒税集計pivot!$145:$145,0)),0)</f>
        <v>0</v>
      </c>
      <c r="J8" s="31">
        <f t="shared" si="2"/>
        <v>0</v>
      </c>
      <c r="K8" s="29">
        <f>IFERROR(INDEX(酒税集計pivot!$119:$139,MATCH(酒税計算用シート!$A8,酒税集計pivot!$A$119:$A$139,0),MATCH(酒税計算用シート!K$2,酒税集計pivot!$119:$119,0)),0)</f>
        <v>0</v>
      </c>
      <c r="L8" s="30">
        <f>IFERROR(INDEX(酒税集計pivot!$145:$165,MATCH(酒税計算用シート!$A8,酒税集計pivot!$A$145:$A$165,0),MATCH(酒税計算用シート!K$2,酒税集計pivot!$145:$145,0)),0)</f>
        <v>0</v>
      </c>
      <c r="M8" s="31">
        <f t="shared" si="3"/>
        <v>0</v>
      </c>
      <c r="N8" s="29">
        <f>IFERROR(INDEX(酒税集計pivot!$119:$139,MATCH(酒税計算用シート!$A8,酒税集計pivot!$A$119:$A$139,0),MATCH(酒税計算用シート!N$2,酒税集計pivot!$119:$119,0)),0)</f>
        <v>0</v>
      </c>
      <c r="O8" s="30">
        <f>IFERROR(INDEX(酒税集計pivot!$145:$165,MATCH(酒税計算用シート!$A8,酒税集計pivot!$A$145:$A$165,0),MATCH(酒税計算用シート!N$2,酒税集計pivot!$145:$145,0)),0)</f>
        <v>0</v>
      </c>
      <c r="P8" s="31">
        <f t="shared" si="4"/>
        <v>0</v>
      </c>
      <c r="Q8" s="29">
        <f>IFERROR(INDEX(酒税集計pivot!$119:$139,MATCH(酒税計算用シート!$A8,酒税集計pivot!$A$119:$A$139,0),MATCH(酒税計算用シート!Q$2,酒税集計pivot!$119:$119,0)),0)</f>
        <v>0</v>
      </c>
      <c r="R8" s="30">
        <f>IFERROR(INDEX(酒税集計pivot!$145:$165,MATCH(酒税計算用シート!$A8,酒税集計pivot!$A$145:$A$165,0),MATCH(酒税計算用シート!Q$2,酒税集計pivot!$145:$145,0)),0)</f>
        <v>0</v>
      </c>
      <c r="S8" s="31">
        <f t="shared" si="5"/>
        <v>0</v>
      </c>
      <c r="T8" s="29">
        <f>IFERROR(INDEX(酒税集計pivot!$119:$139,MATCH(酒税計算用シート!$A8,酒税集計pivot!$A$119:$A$139,0),MATCH(酒税計算用シート!T$2,酒税集計pivot!$119:$119,0)),0)</f>
        <v>0</v>
      </c>
      <c r="U8" s="30">
        <f>IFERROR(INDEX(酒税集計pivot!$145:$165,MATCH(酒税計算用シート!$A8,酒税集計pivot!$A$145:$A$165,0),MATCH(酒税計算用シート!T$2,酒税集計pivot!$145:$145,0)),0)</f>
        <v>0</v>
      </c>
      <c r="V8" s="31">
        <f t="shared" si="6"/>
        <v>0</v>
      </c>
      <c r="W8" s="29">
        <f>IFERROR(INDEX(酒税集計pivot!$119:$139,MATCH(酒税計算用シート!$A8,酒税集計pivot!$A$119:$A$139,0),MATCH(酒税計算用シート!W$2,酒税集計pivot!$119:$119,0)),0)</f>
        <v>0</v>
      </c>
      <c r="X8" s="30">
        <f>IFERROR(INDEX(酒税集計pivot!$145:$165,MATCH(酒税計算用シート!$A8,酒税集計pivot!$A$145:$A$165,0),MATCH(酒税計算用シート!W$2,酒税集計pivot!$145:$145,0)),0)</f>
        <v>0</v>
      </c>
      <c r="Y8" s="31">
        <f t="shared" si="7"/>
        <v>0</v>
      </c>
      <c r="Z8" s="29">
        <f>IFERROR(INDEX(酒税集計pivot!$119:$139,MATCH(酒税計算用シート!$A8,酒税集計pivot!$A$119:$A$139,0),MATCH(酒税計算用シート!Z$2,酒税集計pivot!$119:$119,0)),0)</f>
        <v>0</v>
      </c>
      <c r="AA8" s="30">
        <f>IFERROR(INDEX(酒税集計pivot!$145:$165,MATCH(酒税計算用シート!$A8,酒税集計pivot!$A$145:$A$165,0),MATCH(酒税計算用シート!Z$2,酒税集計pivot!$145:$145,0)),0)</f>
        <v>0</v>
      </c>
      <c r="AB8" s="31">
        <f t="shared" si="8"/>
        <v>0</v>
      </c>
      <c r="AC8" s="29">
        <f>IFERROR(INDEX(酒税集計pivot!$119:$139,MATCH(酒税計算用シート!$A8,酒税集計pivot!$A$119:$A$139,0),MATCH(酒税計算用シート!AC$2,酒税集計pivot!$119:$119,0)),0)</f>
        <v>0</v>
      </c>
      <c r="AD8" s="30">
        <f>IFERROR(INDEX(酒税集計pivot!$145:$165,MATCH(酒税計算用シート!$A8,酒税集計pivot!$A$145:$A$165,0),MATCH(酒税計算用シート!AC$2,酒税集計pivot!$145:$145,0)),0)</f>
        <v>0</v>
      </c>
      <c r="AE8" s="31">
        <f t="shared" si="9"/>
        <v>0</v>
      </c>
      <c r="AF8" s="29">
        <f>IFERROR(INDEX(酒税集計pivot!$119:$139,MATCH(酒税計算用シート!$A8,酒税集計pivot!$A$119:$A$139,0),MATCH(酒税計算用シート!AF$2,酒税集計pivot!$119:$119,0)),0)</f>
        <v>0</v>
      </c>
      <c r="AG8" s="30">
        <f>IFERROR(INDEX(酒税集計pivot!$145:$165,MATCH(酒税計算用シート!$A8,酒税集計pivot!$A$145:$A$165,0),MATCH(酒税計算用シート!AF$2,酒税集計pivot!$145:$145,0)),0)</f>
        <v>0</v>
      </c>
      <c r="AH8" s="31">
        <f t="shared" si="10"/>
        <v>0</v>
      </c>
    </row>
    <row r="9" spans="1:34">
      <c r="A9" s="24" t="str">
        <f>'(旧）全店舗税務署報告用'!H10</f>
        <v>ビール</v>
      </c>
      <c r="B9" s="29">
        <f>IFERROR(INDEX(酒税集計pivot!$119:$139,MATCH(酒税計算用シート!$A9,酒税集計pivot!$A$119:$A$139,0),MATCH(酒税計算用シート!B$2,酒税集計pivot!$119:$119,0)),0)</f>
        <v>0</v>
      </c>
      <c r="C9" s="30">
        <f>IFERROR(INDEX(酒税集計pivot!$145:$165,MATCH(酒税計算用シート!$A9,酒税集計pivot!$A$145:$A$165,0),MATCH(酒税計算用シート!B$2,酒税集計pivot!$145:$145,0)),0)</f>
        <v>0</v>
      </c>
      <c r="D9" s="31">
        <f t="shared" si="0"/>
        <v>0</v>
      </c>
      <c r="E9" s="29">
        <f>IFERROR(INDEX(酒税集計pivot!$119:$139,MATCH(酒税計算用シート!$A9,酒税集計pivot!$A$119:$A$139,0),MATCH(酒税計算用シート!E$2,酒税集計pivot!$119:$119,0)),0)</f>
        <v>0</v>
      </c>
      <c r="F9" s="30">
        <f>IFERROR(INDEX(酒税集計pivot!$145:$165,MATCH(酒税計算用シート!$A9,酒税集計pivot!$A$145:$A$165,0),MATCH(酒税計算用シート!E$2,酒税集計pivot!$145:$145,0)),0)</f>
        <v>0</v>
      </c>
      <c r="G9" s="31">
        <f t="shared" si="1"/>
        <v>0</v>
      </c>
      <c r="H9" s="29">
        <f>IFERROR(INDEX(酒税集計pivot!$119:$139,MATCH(酒税計算用シート!$A9,酒税集計pivot!$A$119:$A$139,0),MATCH(酒税計算用シート!H$2,酒税集計pivot!$119:$119,0)),0)</f>
        <v>0</v>
      </c>
      <c r="I9" s="30">
        <f>IFERROR(INDEX(酒税集計pivot!$145:$165,MATCH(酒税計算用シート!$A9,酒税集計pivot!$A$145:$A$165,0),MATCH(酒税計算用シート!H$2,酒税集計pivot!$145:$145,0)),0)</f>
        <v>0</v>
      </c>
      <c r="J9" s="31">
        <f t="shared" si="2"/>
        <v>0</v>
      </c>
      <c r="K9" s="29">
        <f>IFERROR(INDEX(酒税集計pivot!$119:$139,MATCH(酒税計算用シート!$A9,酒税集計pivot!$A$119:$A$139,0),MATCH(酒税計算用シート!K$2,酒税集計pivot!$119:$119,0)),0)</f>
        <v>0</v>
      </c>
      <c r="L9" s="30">
        <f>IFERROR(INDEX(酒税集計pivot!$145:$165,MATCH(酒税計算用シート!$A9,酒税集計pivot!$A$145:$A$165,0),MATCH(酒税計算用シート!K$2,酒税集計pivot!$145:$145,0)),0)</f>
        <v>0</v>
      </c>
      <c r="M9" s="31">
        <f t="shared" si="3"/>
        <v>0</v>
      </c>
      <c r="N9" s="29">
        <f>IFERROR(INDEX(酒税集計pivot!$119:$139,MATCH(酒税計算用シート!$A9,酒税集計pivot!$A$119:$A$139,0),MATCH(酒税計算用シート!N$2,酒税集計pivot!$119:$119,0)),0)</f>
        <v>0</v>
      </c>
      <c r="O9" s="30">
        <f>IFERROR(INDEX(酒税集計pivot!$145:$165,MATCH(酒税計算用シート!$A9,酒税集計pivot!$A$145:$A$165,0),MATCH(酒税計算用シート!N$2,酒税集計pivot!$145:$145,0)),0)</f>
        <v>0</v>
      </c>
      <c r="P9" s="31">
        <f t="shared" si="4"/>
        <v>0</v>
      </c>
      <c r="Q9" s="29">
        <f>IFERROR(INDEX(酒税集計pivot!$119:$139,MATCH(酒税計算用シート!$A9,酒税集計pivot!$A$119:$A$139,0),MATCH(酒税計算用シート!Q$2,酒税集計pivot!$119:$119,0)),0)</f>
        <v>0</v>
      </c>
      <c r="R9" s="30">
        <f>IFERROR(INDEX(酒税集計pivot!$145:$165,MATCH(酒税計算用シート!$A9,酒税集計pivot!$A$145:$A$165,0),MATCH(酒税計算用シート!Q$2,酒税集計pivot!$145:$145,0)),0)</f>
        <v>0</v>
      </c>
      <c r="S9" s="31">
        <f t="shared" si="5"/>
        <v>0</v>
      </c>
      <c r="T9" s="29">
        <f>IFERROR(INDEX(酒税集計pivot!$119:$139,MATCH(酒税計算用シート!$A9,酒税集計pivot!$A$119:$A$139,0),MATCH(酒税計算用シート!T$2,酒税集計pivot!$119:$119,0)),0)</f>
        <v>0</v>
      </c>
      <c r="U9" s="30">
        <f>IFERROR(INDEX(酒税集計pivot!$145:$165,MATCH(酒税計算用シート!$A9,酒税集計pivot!$A$145:$A$165,0),MATCH(酒税計算用シート!T$2,酒税集計pivot!$145:$145,0)),0)</f>
        <v>0</v>
      </c>
      <c r="V9" s="31">
        <f t="shared" si="6"/>
        <v>0</v>
      </c>
      <c r="W9" s="29">
        <f>IFERROR(INDEX(酒税集計pivot!$119:$139,MATCH(酒税計算用シート!$A9,酒税集計pivot!$A$119:$A$139,0),MATCH(酒税計算用シート!W$2,酒税集計pivot!$119:$119,0)),0)</f>
        <v>0</v>
      </c>
      <c r="X9" s="30">
        <f>IFERROR(INDEX(酒税集計pivot!$145:$165,MATCH(酒税計算用シート!$A9,酒税集計pivot!$A$145:$A$165,0),MATCH(酒税計算用シート!W$2,酒税集計pivot!$145:$145,0)),0)</f>
        <v>0</v>
      </c>
      <c r="Y9" s="31">
        <f t="shared" si="7"/>
        <v>0</v>
      </c>
      <c r="Z9" s="29">
        <f>IFERROR(INDEX(酒税集計pivot!$119:$139,MATCH(酒税計算用シート!$A9,酒税集計pivot!$A$119:$A$139,0),MATCH(酒税計算用シート!Z$2,酒税集計pivot!$119:$119,0)),0)</f>
        <v>0</v>
      </c>
      <c r="AA9" s="30">
        <f>IFERROR(INDEX(酒税集計pivot!$145:$165,MATCH(酒税計算用シート!$A9,酒税集計pivot!$A$145:$A$165,0),MATCH(酒税計算用シート!Z$2,酒税集計pivot!$145:$145,0)),0)</f>
        <v>0</v>
      </c>
      <c r="AB9" s="31">
        <f t="shared" si="8"/>
        <v>0</v>
      </c>
      <c r="AC9" s="29">
        <f>IFERROR(INDEX(酒税集計pivot!$119:$139,MATCH(酒税計算用シート!$A9,酒税集計pivot!$A$119:$A$139,0),MATCH(酒税計算用シート!AC$2,酒税集計pivot!$119:$119,0)),0)</f>
        <v>0</v>
      </c>
      <c r="AD9" s="30">
        <f>IFERROR(INDEX(酒税集計pivot!$145:$165,MATCH(酒税計算用シート!$A9,酒税集計pivot!$A$145:$A$165,0),MATCH(酒税計算用シート!AC$2,酒税集計pivot!$145:$145,0)),0)</f>
        <v>0</v>
      </c>
      <c r="AE9" s="31">
        <f t="shared" si="9"/>
        <v>0</v>
      </c>
      <c r="AF9" s="29">
        <f>IFERROR(INDEX(酒税集計pivot!$119:$139,MATCH(酒税計算用シート!$A9,酒税集計pivot!$A$119:$A$139,0),MATCH(酒税計算用シート!AF$2,酒税集計pivot!$119:$119,0)),0)</f>
        <v>0</v>
      </c>
      <c r="AG9" s="30">
        <f>IFERROR(INDEX(酒税集計pivot!$145:$165,MATCH(酒税計算用シート!$A9,酒税集計pivot!$A$145:$A$165,0),MATCH(酒税計算用シート!AF$2,酒税集計pivot!$145:$145,0)),0)</f>
        <v>0</v>
      </c>
      <c r="AH9" s="31">
        <f t="shared" si="10"/>
        <v>0</v>
      </c>
    </row>
    <row r="10" spans="1:34">
      <c r="A10" s="24" t="str">
        <f>'(旧）全店舗税務署報告用'!H11</f>
        <v>果実酒</v>
      </c>
      <c r="B10" s="29">
        <f>IFERROR(INDEX(酒税集計pivot!$119:$139,MATCH(酒税計算用シート!$A10,酒税集計pivot!$A$119:$A$139,0),MATCH(酒税計算用シート!B$2,酒税集計pivot!$119:$119,0)),0)</f>
        <v>0</v>
      </c>
      <c r="C10" s="30">
        <f>IFERROR(INDEX(酒税集計pivot!$145:$165,MATCH(酒税計算用シート!$A10,酒税集計pivot!$A$145:$A$165,0),MATCH(酒税計算用シート!B$2,酒税集計pivot!$145:$145,0)),0)</f>
        <v>0</v>
      </c>
      <c r="D10" s="31">
        <f t="shared" si="0"/>
        <v>0</v>
      </c>
      <c r="E10" s="29">
        <f>IFERROR(INDEX(酒税集計pivot!$119:$139,MATCH(酒税計算用シート!$A10,酒税集計pivot!$A$119:$A$139,0),MATCH(酒税計算用シート!E$2,酒税集計pivot!$119:$119,0)),0)</f>
        <v>0</v>
      </c>
      <c r="F10" s="30">
        <f>IFERROR(INDEX(酒税集計pivot!$145:$165,MATCH(酒税計算用シート!$A10,酒税集計pivot!$A$145:$A$165,0),MATCH(酒税計算用シート!E$2,酒税集計pivot!$145:$145,0)),0)</f>
        <v>0</v>
      </c>
      <c r="G10" s="31">
        <f t="shared" si="1"/>
        <v>0</v>
      </c>
      <c r="H10" s="29">
        <f>IFERROR(INDEX(酒税集計pivot!$119:$139,MATCH(酒税計算用シート!$A10,酒税集計pivot!$A$119:$A$139,0),MATCH(酒税計算用シート!H$2,酒税集計pivot!$119:$119,0)),0)</f>
        <v>0</v>
      </c>
      <c r="I10" s="30">
        <f>IFERROR(INDEX(酒税集計pivot!$145:$165,MATCH(酒税計算用シート!$A10,酒税集計pivot!$A$145:$A$165,0),MATCH(酒税計算用シート!H$2,酒税集計pivot!$145:$145,0)),0)</f>
        <v>0</v>
      </c>
      <c r="J10" s="31">
        <f t="shared" si="2"/>
        <v>0</v>
      </c>
      <c r="K10" s="29">
        <f>IFERROR(INDEX(酒税集計pivot!$119:$139,MATCH(酒税計算用シート!$A10,酒税集計pivot!$A$119:$A$139,0),MATCH(酒税計算用シート!K$2,酒税集計pivot!$119:$119,0)),0)</f>
        <v>0</v>
      </c>
      <c r="L10" s="30">
        <f>IFERROR(INDEX(酒税集計pivot!$145:$165,MATCH(酒税計算用シート!$A10,酒税集計pivot!$A$145:$A$165,0),MATCH(酒税計算用シート!K$2,酒税集計pivot!$145:$145,0)),0)</f>
        <v>0</v>
      </c>
      <c r="M10" s="31">
        <f t="shared" si="3"/>
        <v>0</v>
      </c>
      <c r="N10" s="29">
        <f>IFERROR(INDEX(酒税集計pivot!$119:$139,MATCH(酒税計算用シート!$A10,酒税集計pivot!$A$119:$A$139,0),MATCH(酒税計算用シート!N$2,酒税集計pivot!$119:$119,0)),0)</f>
        <v>0</v>
      </c>
      <c r="O10" s="30">
        <f>IFERROR(INDEX(酒税集計pivot!$145:$165,MATCH(酒税計算用シート!$A10,酒税集計pivot!$A$145:$A$165,0),MATCH(酒税計算用シート!N$2,酒税集計pivot!$145:$145,0)),0)</f>
        <v>0</v>
      </c>
      <c r="P10" s="31">
        <f t="shared" si="4"/>
        <v>0</v>
      </c>
      <c r="Q10" s="29">
        <f>IFERROR(INDEX(酒税集計pivot!$119:$139,MATCH(酒税計算用シート!$A10,酒税集計pivot!$A$119:$A$139,0),MATCH(酒税計算用シート!Q$2,酒税集計pivot!$119:$119,0)),0)</f>
        <v>0</v>
      </c>
      <c r="R10" s="30">
        <f>IFERROR(INDEX(酒税集計pivot!$145:$165,MATCH(酒税計算用シート!$A10,酒税集計pivot!$A$145:$A$165,0),MATCH(酒税計算用シート!Q$2,酒税集計pivot!$145:$145,0)),0)</f>
        <v>0</v>
      </c>
      <c r="S10" s="31">
        <f t="shared" si="5"/>
        <v>0</v>
      </c>
      <c r="T10" s="29">
        <f>IFERROR(INDEX(酒税集計pivot!$119:$139,MATCH(酒税計算用シート!$A10,酒税集計pivot!$A$119:$A$139,0),MATCH(酒税計算用シート!T$2,酒税集計pivot!$119:$119,0)),0)</f>
        <v>0</v>
      </c>
      <c r="U10" s="30">
        <f>IFERROR(INDEX(酒税集計pivot!$145:$165,MATCH(酒税計算用シート!$A10,酒税集計pivot!$A$145:$A$165,0),MATCH(酒税計算用シート!T$2,酒税集計pivot!$145:$145,0)),0)</f>
        <v>0</v>
      </c>
      <c r="V10" s="31">
        <f t="shared" si="6"/>
        <v>0</v>
      </c>
      <c r="W10" s="29">
        <f>IFERROR(INDEX(酒税集計pivot!$119:$139,MATCH(酒税計算用シート!$A10,酒税集計pivot!$A$119:$A$139,0),MATCH(酒税計算用シート!W$2,酒税集計pivot!$119:$119,0)),0)</f>
        <v>0</v>
      </c>
      <c r="X10" s="30">
        <f>IFERROR(INDEX(酒税集計pivot!$145:$165,MATCH(酒税計算用シート!$A10,酒税集計pivot!$A$145:$A$165,0),MATCH(酒税計算用シート!W$2,酒税集計pivot!$145:$145,0)),0)</f>
        <v>0</v>
      </c>
      <c r="Y10" s="31">
        <f t="shared" si="7"/>
        <v>0</v>
      </c>
      <c r="Z10" s="29">
        <f>IFERROR(INDEX(酒税集計pivot!$119:$139,MATCH(酒税計算用シート!$A10,酒税集計pivot!$A$119:$A$139,0),MATCH(酒税計算用シート!Z$2,酒税集計pivot!$119:$119,0)),0)</f>
        <v>0</v>
      </c>
      <c r="AA10" s="30">
        <f>IFERROR(INDEX(酒税集計pivot!$145:$165,MATCH(酒税計算用シート!$A10,酒税集計pivot!$A$145:$A$165,0),MATCH(酒税計算用シート!Z$2,酒税集計pivot!$145:$145,0)),0)</f>
        <v>0</v>
      </c>
      <c r="AB10" s="31">
        <f t="shared" si="8"/>
        <v>0</v>
      </c>
      <c r="AC10" s="29">
        <f>IFERROR(INDEX(酒税集計pivot!$119:$139,MATCH(酒税計算用シート!$A10,酒税集計pivot!$A$119:$A$139,0),MATCH(酒税計算用シート!AC$2,酒税集計pivot!$119:$119,0)),0)</f>
        <v>0</v>
      </c>
      <c r="AD10" s="30">
        <f>IFERROR(INDEX(酒税集計pivot!$145:$165,MATCH(酒税計算用シート!$A10,酒税集計pivot!$A$145:$A$165,0),MATCH(酒税計算用シート!AC$2,酒税集計pivot!$145:$145,0)),0)</f>
        <v>0</v>
      </c>
      <c r="AE10" s="31">
        <f t="shared" si="9"/>
        <v>0</v>
      </c>
      <c r="AF10" s="29">
        <f>IFERROR(INDEX(酒税集計pivot!$119:$139,MATCH(酒税計算用シート!$A10,酒税集計pivot!$A$119:$A$139,0),MATCH(酒税計算用シート!AF$2,酒税集計pivot!$119:$119,0)),0)</f>
        <v>0</v>
      </c>
      <c r="AG10" s="30">
        <f>IFERROR(INDEX(酒税集計pivot!$145:$165,MATCH(酒税計算用シート!$A10,酒税集計pivot!$A$145:$A$165,0),MATCH(酒税計算用シート!AF$2,酒税集計pivot!$145:$145,0)),0)</f>
        <v>0</v>
      </c>
      <c r="AH10" s="31">
        <f t="shared" si="10"/>
        <v>0</v>
      </c>
    </row>
    <row r="11" spans="1:34">
      <c r="A11" s="24" t="str">
        <f>'(旧）全店舗税務署報告用'!H12</f>
        <v>甘味果実酒</v>
      </c>
      <c r="B11" s="29">
        <f>IFERROR(INDEX(酒税集計pivot!$119:$139,MATCH(酒税計算用シート!$A11,酒税集計pivot!$A$119:$A$139,0),MATCH(酒税計算用シート!B$2,酒税集計pivot!$119:$119,0)),0)</f>
        <v>0</v>
      </c>
      <c r="C11" s="30">
        <f>IFERROR(INDEX(酒税集計pivot!$145:$165,MATCH(酒税計算用シート!$A11,酒税集計pivot!$A$145:$A$165,0),MATCH(酒税計算用シート!B$2,酒税集計pivot!$145:$145,0)),0)</f>
        <v>0</v>
      </c>
      <c r="D11" s="31">
        <f t="shared" si="0"/>
        <v>0</v>
      </c>
      <c r="E11" s="29">
        <f>IFERROR(INDEX(酒税集計pivot!$119:$139,MATCH(酒税計算用シート!$A11,酒税集計pivot!$A$119:$A$139,0),MATCH(酒税計算用シート!E$2,酒税集計pivot!$119:$119,0)),0)</f>
        <v>0</v>
      </c>
      <c r="F11" s="30">
        <f>IFERROR(INDEX(酒税集計pivot!$145:$165,MATCH(酒税計算用シート!$A11,酒税集計pivot!$A$145:$A$165,0),MATCH(酒税計算用シート!E$2,酒税集計pivot!$145:$145,0)),0)</f>
        <v>0</v>
      </c>
      <c r="G11" s="31">
        <f t="shared" si="1"/>
        <v>0</v>
      </c>
      <c r="H11" s="29">
        <f>IFERROR(INDEX(酒税集計pivot!$119:$139,MATCH(酒税計算用シート!$A11,酒税集計pivot!$A$119:$A$139,0),MATCH(酒税計算用シート!H$2,酒税集計pivot!$119:$119,0)),0)</f>
        <v>0</v>
      </c>
      <c r="I11" s="30">
        <f>IFERROR(INDEX(酒税集計pivot!$145:$165,MATCH(酒税計算用シート!$A11,酒税集計pivot!$A$145:$A$165,0),MATCH(酒税計算用シート!H$2,酒税集計pivot!$145:$145,0)),0)</f>
        <v>0</v>
      </c>
      <c r="J11" s="31">
        <f t="shared" si="2"/>
        <v>0</v>
      </c>
      <c r="K11" s="29">
        <f>IFERROR(INDEX(酒税集計pivot!$119:$139,MATCH(酒税計算用シート!$A11,酒税集計pivot!$A$119:$A$139,0),MATCH(酒税計算用シート!K$2,酒税集計pivot!$119:$119,0)),0)</f>
        <v>0</v>
      </c>
      <c r="L11" s="30">
        <f>IFERROR(INDEX(酒税集計pivot!$145:$165,MATCH(酒税計算用シート!$A11,酒税集計pivot!$A$145:$A$165,0),MATCH(酒税計算用シート!K$2,酒税集計pivot!$145:$145,0)),0)</f>
        <v>0</v>
      </c>
      <c r="M11" s="31">
        <f t="shared" si="3"/>
        <v>0</v>
      </c>
      <c r="N11" s="29">
        <f>IFERROR(INDEX(酒税集計pivot!$119:$139,MATCH(酒税計算用シート!$A11,酒税集計pivot!$A$119:$A$139,0),MATCH(酒税計算用シート!N$2,酒税集計pivot!$119:$119,0)),0)</f>
        <v>0</v>
      </c>
      <c r="O11" s="30">
        <f>IFERROR(INDEX(酒税集計pivot!$145:$165,MATCH(酒税計算用シート!$A11,酒税集計pivot!$A$145:$A$165,0),MATCH(酒税計算用シート!N$2,酒税集計pivot!$145:$145,0)),0)</f>
        <v>0</v>
      </c>
      <c r="P11" s="31">
        <f t="shared" si="4"/>
        <v>0</v>
      </c>
      <c r="Q11" s="29">
        <f>IFERROR(INDEX(酒税集計pivot!$119:$139,MATCH(酒税計算用シート!$A11,酒税集計pivot!$A$119:$A$139,0),MATCH(酒税計算用シート!Q$2,酒税集計pivot!$119:$119,0)),0)</f>
        <v>0</v>
      </c>
      <c r="R11" s="30">
        <f>IFERROR(INDEX(酒税集計pivot!$145:$165,MATCH(酒税計算用シート!$A11,酒税集計pivot!$A$145:$A$165,0),MATCH(酒税計算用シート!Q$2,酒税集計pivot!$145:$145,0)),0)</f>
        <v>0</v>
      </c>
      <c r="S11" s="31">
        <f t="shared" si="5"/>
        <v>0</v>
      </c>
      <c r="T11" s="29">
        <f>IFERROR(INDEX(酒税集計pivot!$119:$139,MATCH(酒税計算用シート!$A11,酒税集計pivot!$A$119:$A$139,0),MATCH(酒税計算用シート!T$2,酒税集計pivot!$119:$119,0)),0)</f>
        <v>0</v>
      </c>
      <c r="U11" s="30">
        <f>IFERROR(INDEX(酒税集計pivot!$145:$165,MATCH(酒税計算用シート!$A11,酒税集計pivot!$A$145:$A$165,0),MATCH(酒税計算用シート!T$2,酒税集計pivot!$145:$145,0)),0)</f>
        <v>0</v>
      </c>
      <c r="V11" s="31">
        <f t="shared" si="6"/>
        <v>0</v>
      </c>
      <c r="W11" s="29">
        <f>IFERROR(INDEX(酒税集計pivot!$119:$139,MATCH(酒税計算用シート!$A11,酒税集計pivot!$A$119:$A$139,0),MATCH(酒税計算用シート!W$2,酒税集計pivot!$119:$119,0)),0)</f>
        <v>0</v>
      </c>
      <c r="X11" s="30">
        <f>IFERROR(INDEX(酒税集計pivot!$145:$165,MATCH(酒税計算用シート!$A11,酒税集計pivot!$A$145:$A$165,0),MATCH(酒税計算用シート!W$2,酒税集計pivot!$145:$145,0)),0)</f>
        <v>0</v>
      </c>
      <c r="Y11" s="31">
        <f t="shared" si="7"/>
        <v>0</v>
      </c>
      <c r="Z11" s="29">
        <f>IFERROR(INDEX(酒税集計pivot!$119:$139,MATCH(酒税計算用シート!$A11,酒税集計pivot!$A$119:$A$139,0),MATCH(酒税計算用シート!Z$2,酒税集計pivot!$119:$119,0)),0)</f>
        <v>0</v>
      </c>
      <c r="AA11" s="30">
        <f>IFERROR(INDEX(酒税集計pivot!$145:$165,MATCH(酒税計算用シート!$A11,酒税集計pivot!$A$145:$A$165,0),MATCH(酒税計算用シート!Z$2,酒税集計pivot!$145:$145,0)),0)</f>
        <v>0</v>
      </c>
      <c r="AB11" s="31">
        <f t="shared" si="8"/>
        <v>0</v>
      </c>
      <c r="AC11" s="29">
        <f>IFERROR(INDEX(酒税集計pivot!$119:$139,MATCH(酒税計算用シート!$A11,酒税集計pivot!$A$119:$A$139,0),MATCH(酒税計算用シート!AC$2,酒税集計pivot!$119:$119,0)),0)</f>
        <v>0</v>
      </c>
      <c r="AD11" s="30">
        <f>IFERROR(INDEX(酒税集計pivot!$145:$165,MATCH(酒税計算用シート!$A11,酒税集計pivot!$A$145:$A$165,0),MATCH(酒税計算用シート!AC$2,酒税集計pivot!$145:$145,0)),0)</f>
        <v>0</v>
      </c>
      <c r="AE11" s="31">
        <f t="shared" si="9"/>
        <v>0</v>
      </c>
      <c r="AF11" s="29">
        <f>IFERROR(INDEX(酒税集計pivot!$119:$139,MATCH(酒税計算用シート!$A11,酒税集計pivot!$A$119:$A$139,0),MATCH(酒税計算用シート!AF$2,酒税集計pivot!$119:$119,0)),0)</f>
        <v>0</v>
      </c>
      <c r="AG11" s="30">
        <f>IFERROR(INDEX(酒税集計pivot!$145:$165,MATCH(酒税計算用シート!$A11,酒税集計pivot!$A$145:$A$165,0),MATCH(酒税計算用シート!AF$2,酒税集計pivot!$145:$145,0)),0)</f>
        <v>0</v>
      </c>
      <c r="AH11" s="31">
        <f t="shared" si="10"/>
        <v>0</v>
      </c>
    </row>
    <row r="12" spans="1:34">
      <c r="A12" s="24" t="str">
        <f>'(旧）全店舗税務署報告用'!H13</f>
        <v>ウイスキー</v>
      </c>
      <c r="B12" s="29">
        <f>IFERROR(INDEX(酒税集計pivot!$119:$139,MATCH(酒税計算用シート!$A12,酒税集計pivot!$A$119:$A$139,0),MATCH(酒税計算用シート!B$2,酒税集計pivot!$119:$119,0)),0)</f>
        <v>0</v>
      </c>
      <c r="C12" s="30">
        <f>IFERROR(INDEX(酒税集計pivot!$145:$165,MATCH(酒税計算用シート!$A12,酒税集計pivot!$A$145:$A$165,0),MATCH(酒税計算用シート!B$2,酒税集計pivot!$145:$145,0)),0)</f>
        <v>0</v>
      </c>
      <c r="D12" s="31">
        <f t="shared" si="0"/>
        <v>0</v>
      </c>
      <c r="E12" s="29">
        <f>IFERROR(INDEX(酒税集計pivot!$119:$139,MATCH(酒税計算用シート!$A12,酒税集計pivot!$A$119:$A$139,0),MATCH(酒税計算用シート!E$2,酒税集計pivot!$119:$119,0)),0)</f>
        <v>0</v>
      </c>
      <c r="F12" s="30">
        <f>IFERROR(INDEX(酒税集計pivot!$145:$165,MATCH(酒税計算用シート!$A12,酒税集計pivot!$A$145:$A$165,0),MATCH(酒税計算用シート!E$2,酒税集計pivot!$145:$145,0)),0)</f>
        <v>0</v>
      </c>
      <c r="G12" s="31">
        <f t="shared" si="1"/>
        <v>0</v>
      </c>
      <c r="H12" s="29">
        <f>IFERROR(INDEX(酒税集計pivot!$119:$139,MATCH(酒税計算用シート!$A12,酒税集計pivot!$A$119:$A$139,0),MATCH(酒税計算用シート!H$2,酒税集計pivot!$119:$119,0)),0)</f>
        <v>0</v>
      </c>
      <c r="I12" s="30">
        <f>IFERROR(INDEX(酒税集計pivot!$145:$165,MATCH(酒税計算用シート!$A12,酒税集計pivot!$A$145:$A$165,0),MATCH(酒税計算用シート!H$2,酒税集計pivot!$145:$145,0)),0)</f>
        <v>0</v>
      </c>
      <c r="J12" s="31">
        <f t="shared" si="2"/>
        <v>0</v>
      </c>
      <c r="K12" s="29">
        <f>IFERROR(INDEX(酒税集計pivot!$119:$139,MATCH(酒税計算用シート!$A12,酒税集計pivot!$A$119:$A$139,0),MATCH(酒税計算用シート!K$2,酒税集計pivot!$119:$119,0)),0)</f>
        <v>0</v>
      </c>
      <c r="L12" s="30">
        <f>IFERROR(INDEX(酒税集計pivot!$145:$165,MATCH(酒税計算用シート!$A12,酒税集計pivot!$A$145:$A$165,0),MATCH(酒税計算用シート!K$2,酒税集計pivot!$145:$145,0)),0)</f>
        <v>0</v>
      </c>
      <c r="M12" s="31">
        <f t="shared" si="3"/>
        <v>0</v>
      </c>
      <c r="N12" s="29">
        <f>IFERROR(INDEX(酒税集計pivot!$119:$139,MATCH(酒税計算用シート!$A12,酒税集計pivot!$A$119:$A$139,0),MATCH(酒税計算用シート!N$2,酒税集計pivot!$119:$119,0)),0)</f>
        <v>0</v>
      </c>
      <c r="O12" s="30">
        <f>IFERROR(INDEX(酒税集計pivot!$145:$165,MATCH(酒税計算用シート!$A12,酒税集計pivot!$A$145:$A$165,0),MATCH(酒税計算用シート!N$2,酒税集計pivot!$145:$145,0)),0)</f>
        <v>0</v>
      </c>
      <c r="P12" s="31">
        <f t="shared" si="4"/>
        <v>0</v>
      </c>
      <c r="Q12" s="29">
        <f>IFERROR(INDEX(酒税集計pivot!$119:$139,MATCH(酒税計算用シート!$A12,酒税集計pivot!$A$119:$A$139,0),MATCH(酒税計算用シート!Q$2,酒税集計pivot!$119:$119,0)),0)</f>
        <v>0</v>
      </c>
      <c r="R12" s="30">
        <f>IFERROR(INDEX(酒税集計pivot!$145:$165,MATCH(酒税計算用シート!$A12,酒税集計pivot!$A$145:$A$165,0),MATCH(酒税計算用シート!Q$2,酒税集計pivot!$145:$145,0)),0)</f>
        <v>0</v>
      </c>
      <c r="S12" s="31">
        <f t="shared" si="5"/>
        <v>0</v>
      </c>
      <c r="T12" s="29">
        <f>IFERROR(INDEX(酒税集計pivot!$119:$139,MATCH(酒税計算用シート!$A12,酒税集計pivot!$A$119:$A$139,0),MATCH(酒税計算用シート!T$2,酒税集計pivot!$119:$119,0)),0)</f>
        <v>0</v>
      </c>
      <c r="U12" s="30">
        <f>IFERROR(INDEX(酒税集計pivot!$145:$165,MATCH(酒税計算用シート!$A12,酒税集計pivot!$A$145:$A$165,0),MATCH(酒税計算用シート!T$2,酒税集計pivot!$145:$145,0)),0)</f>
        <v>0</v>
      </c>
      <c r="V12" s="31">
        <f t="shared" si="6"/>
        <v>0</v>
      </c>
      <c r="W12" s="29">
        <f>IFERROR(INDEX(酒税集計pivot!$119:$139,MATCH(酒税計算用シート!$A12,酒税集計pivot!$A$119:$A$139,0),MATCH(酒税計算用シート!W$2,酒税集計pivot!$119:$119,0)),0)</f>
        <v>0</v>
      </c>
      <c r="X12" s="30">
        <f>IFERROR(INDEX(酒税集計pivot!$145:$165,MATCH(酒税計算用シート!$A12,酒税集計pivot!$A$145:$A$165,0),MATCH(酒税計算用シート!W$2,酒税集計pivot!$145:$145,0)),0)</f>
        <v>0</v>
      </c>
      <c r="Y12" s="31">
        <f t="shared" si="7"/>
        <v>0</v>
      </c>
      <c r="Z12" s="29">
        <f>IFERROR(INDEX(酒税集計pivot!$119:$139,MATCH(酒税計算用シート!$A12,酒税集計pivot!$A$119:$A$139,0),MATCH(酒税計算用シート!Z$2,酒税集計pivot!$119:$119,0)),0)</f>
        <v>0</v>
      </c>
      <c r="AA12" s="30">
        <f>IFERROR(INDEX(酒税集計pivot!$145:$165,MATCH(酒税計算用シート!$A12,酒税集計pivot!$A$145:$A$165,0),MATCH(酒税計算用シート!Z$2,酒税集計pivot!$145:$145,0)),0)</f>
        <v>0</v>
      </c>
      <c r="AB12" s="31">
        <f t="shared" si="8"/>
        <v>0</v>
      </c>
      <c r="AC12" s="29">
        <f>IFERROR(INDEX(酒税集計pivot!$119:$139,MATCH(酒税計算用シート!$A12,酒税集計pivot!$A$119:$A$139,0),MATCH(酒税計算用シート!AC$2,酒税集計pivot!$119:$119,0)),0)</f>
        <v>0</v>
      </c>
      <c r="AD12" s="30">
        <f>IFERROR(INDEX(酒税集計pivot!$145:$165,MATCH(酒税計算用シート!$A12,酒税集計pivot!$A$145:$A$165,0),MATCH(酒税計算用シート!AC$2,酒税集計pivot!$145:$145,0)),0)</f>
        <v>0</v>
      </c>
      <c r="AE12" s="31">
        <f t="shared" si="9"/>
        <v>0</v>
      </c>
      <c r="AF12" s="29">
        <f>IFERROR(INDEX(酒税集計pivot!$119:$139,MATCH(酒税計算用シート!$A12,酒税集計pivot!$A$119:$A$139,0),MATCH(酒税計算用シート!AF$2,酒税集計pivot!$119:$119,0)),0)</f>
        <v>0</v>
      </c>
      <c r="AG12" s="30">
        <f>IFERROR(INDEX(酒税集計pivot!$145:$165,MATCH(酒税計算用シート!$A12,酒税集計pivot!$A$145:$A$165,0),MATCH(酒税計算用シート!AF$2,酒税集計pivot!$145:$145,0)),0)</f>
        <v>0</v>
      </c>
      <c r="AH12" s="31">
        <f t="shared" si="10"/>
        <v>0</v>
      </c>
    </row>
    <row r="13" spans="1:34">
      <c r="A13" s="24" t="str">
        <f>'(旧）全店舗税務署報告用'!H14</f>
        <v>ブランデー</v>
      </c>
      <c r="B13" s="29">
        <f>IFERROR(INDEX(酒税集計pivot!$119:$139,MATCH(酒税計算用シート!$A13,酒税集計pivot!$A$119:$A$139,0),MATCH(酒税計算用シート!B$2,酒税集計pivot!$119:$119,0)),0)</f>
        <v>0</v>
      </c>
      <c r="C13" s="30">
        <f>IFERROR(INDEX(酒税集計pivot!$145:$165,MATCH(酒税計算用シート!$A13,酒税集計pivot!$A$145:$A$165,0),MATCH(酒税計算用シート!B$2,酒税集計pivot!$145:$145,0)),0)</f>
        <v>0</v>
      </c>
      <c r="D13" s="31">
        <f t="shared" si="0"/>
        <v>0</v>
      </c>
      <c r="E13" s="29">
        <f>IFERROR(INDEX(酒税集計pivot!$119:$139,MATCH(酒税計算用シート!$A13,酒税集計pivot!$A$119:$A$139,0),MATCH(酒税計算用シート!E$2,酒税集計pivot!$119:$119,0)),0)</f>
        <v>0</v>
      </c>
      <c r="F13" s="30">
        <f>IFERROR(INDEX(酒税集計pivot!$145:$165,MATCH(酒税計算用シート!$A13,酒税集計pivot!$A$145:$A$165,0),MATCH(酒税計算用シート!E$2,酒税集計pivot!$145:$145,0)),0)</f>
        <v>0</v>
      </c>
      <c r="G13" s="31">
        <f t="shared" si="1"/>
        <v>0</v>
      </c>
      <c r="H13" s="29">
        <f>IFERROR(INDEX(酒税集計pivot!$119:$139,MATCH(酒税計算用シート!$A13,酒税集計pivot!$A$119:$A$139,0),MATCH(酒税計算用シート!H$2,酒税集計pivot!$119:$119,0)),0)</f>
        <v>0</v>
      </c>
      <c r="I13" s="30">
        <f>IFERROR(INDEX(酒税集計pivot!$145:$165,MATCH(酒税計算用シート!$A13,酒税集計pivot!$A$145:$A$165,0),MATCH(酒税計算用シート!H$2,酒税集計pivot!$145:$145,0)),0)</f>
        <v>0</v>
      </c>
      <c r="J13" s="31">
        <f t="shared" si="2"/>
        <v>0</v>
      </c>
      <c r="K13" s="29">
        <f>IFERROR(INDEX(酒税集計pivot!$119:$139,MATCH(酒税計算用シート!$A13,酒税集計pivot!$A$119:$A$139,0),MATCH(酒税計算用シート!K$2,酒税集計pivot!$119:$119,0)),0)</f>
        <v>0</v>
      </c>
      <c r="L13" s="30">
        <f>IFERROR(INDEX(酒税集計pivot!$145:$165,MATCH(酒税計算用シート!$A13,酒税集計pivot!$A$145:$A$165,0),MATCH(酒税計算用シート!K$2,酒税集計pivot!$145:$145,0)),0)</f>
        <v>0</v>
      </c>
      <c r="M13" s="31">
        <f t="shared" si="3"/>
        <v>0</v>
      </c>
      <c r="N13" s="29">
        <f>IFERROR(INDEX(酒税集計pivot!$119:$139,MATCH(酒税計算用シート!$A13,酒税集計pivot!$A$119:$A$139,0),MATCH(酒税計算用シート!N$2,酒税集計pivot!$119:$119,0)),0)</f>
        <v>0</v>
      </c>
      <c r="O13" s="30">
        <f>IFERROR(INDEX(酒税集計pivot!$145:$165,MATCH(酒税計算用シート!$A13,酒税集計pivot!$A$145:$A$165,0),MATCH(酒税計算用シート!N$2,酒税集計pivot!$145:$145,0)),0)</f>
        <v>0</v>
      </c>
      <c r="P13" s="31">
        <f t="shared" si="4"/>
        <v>0</v>
      </c>
      <c r="Q13" s="29">
        <f>IFERROR(INDEX(酒税集計pivot!$119:$139,MATCH(酒税計算用シート!$A13,酒税集計pivot!$A$119:$A$139,0),MATCH(酒税計算用シート!Q$2,酒税集計pivot!$119:$119,0)),0)</f>
        <v>0</v>
      </c>
      <c r="R13" s="30">
        <f>IFERROR(INDEX(酒税集計pivot!$145:$165,MATCH(酒税計算用シート!$A13,酒税集計pivot!$A$145:$A$165,0),MATCH(酒税計算用シート!Q$2,酒税集計pivot!$145:$145,0)),0)</f>
        <v>0</v>
      </c>
      <c r="S13" s="31">
        <f t="shared" si="5"/>
        <v>0</v>
      </c>
      <c r="T13" s="29">
        <f>IFERROR(INDEX(酒税集計pivot!$119:$139,MATCH(酒税計算用シート!$A13,酒税集計pivot!$A$119:$A$139,0),MATCH(酒税計算用シート!T$2,酒税集計pivot!$119:$119,0)),0)</f>
        <v>0</v>
      </c>
      <c r="U13" s="30">
        <f>IFERROR(INDEX(酒税集計pivot!$145:$165,MATCH(酒税計算用シート!$A13,酒税集計pivot!$A$145:$A$165,0),MATCH(酒税計算用シート!T$2,酒税集計pivot!$145:$145,0)),0)</f>
        <v>0</v>
      </c>
      <c r="V13" s="31">
        <f t="shared" si="6"/>
        <v>0</v>
      </c>
      <c r="W13" s="29">
        <f>IFERROR(INDEX(酒税集計pivot!$119:$139,MATCH(酒税計算用シート!$A13,酒税集計pivot!$A$119:$A$139,0),MATCH(酒税計算用シート!W$2,酒税集計pivot!$119:$119,0)),0)</f>
        <v>0</v>
      </c>
      <c r="X13" s="30">
        <f>IFERROR(INDEX(酒税集計pivot!$145:$165,MATCH(酒税計算用シート!$A13,酒税集計pivot!$A$145:$A$165,0),MATCH(酒税計算用シート!W$2,酒税集計pivot!$145:$145,0)),0)</f>
        <v>0</v>
      </c>
      <c r="Y13" s="31">
        <f t="shared" si="7"/>
        <v>0</v>
      </c>
      <c r="Z13" s="29">
        <f>IFERROR(INDEX(酒税集計pivot!$119:$139,MATCH(酒税計算用シート!$A13,酒税集計pivot!$A$119:$A$139,0),MATCH(酒税計算用シート!Z$2,酒税集計pivot!$119:$119,0)),0)</f>
        <v>0</v>
      </c>
      <c r="AA13" s="30">
        <f>IFERROR(INDEX(酒税集計pivot!$145:$165,MATCH(酒税計算用シート!$A13,酒税集計pivot!$A$145:$A$165,0),MATCH(酒税計算用シート!Z$2,酒税集計pivot!$145:$145,0)),0)</f>
        <v>0</v>
      </c>
      <c r="AB13" s="31">
        <f t="shared" si="8"/>
        <v>0</v>
      </c>
      <c r="AC13" s="29">
        <f>IFERROR(INDEX(酒税集計pivot!$119:$139,MATCH(酒税計算用シート!$A13,酒税集計pivot!$A$119:$A$139,0),MATCH(酒税計算用シート!AC$2,酒税集計pivot!$119:$119,0)),0)</f>
        <v>0</v>
      </c>
      <c r="AD13" s="30">
        <f>IFERROR(INDEX(酒税集計pivot!$145:$165,MATCH(酒税計算用シート!$A13,酒税集計pivot!$A$145:$A$165,0),MATCH(酒税計算用シート!AC$2,酒税集計pivot!$145:$145,0)),0)</f>
        <v>0</v>
      </c>
      <c r="AE13" s="31">
        <f t="shared" si="9"/>
        <v>0</v>
      </c>
      <c r="AF13" s="29">
        <f>IFERROR(INDEX(酒税集計pivot!$119:$139,MATCH(酒税計算用シート!$A13,酒税集計pivot!$A$119:$A$139,0),MATCH(酒税計算用シート!AF$2,酒税集計pivot!$119:$119,0)),0)</f>
        <v>0</v>
      </c>
      <c r="AG13" s="30">
        <f>IFERROR(INDEX(酒税集計pivot!$145:$165,MATCH(酒税計算用シート!$A13,酒税集計pivot!$A$145:$A$165,0),MATCH(酒税計算用シート!AF$2,酒税集計pivot!$145:$145,0)),0)</f>
        <v>0</v>
      </c>
      <c r="AH13" s="31">
        <f t="shared" si="10"/>
        <v>0</v>
      </c>
    </row>
    <row r="14" spans="1:34">
      <c r="A14" s="24" t="str">
        <f>'(旧）全店舗税務署報告用'!H15</f>
        <v>原料用アルコール</v>
      </c>
      <c r="B14" s="29">
        <f>IFERROR(INDEX(酒税集計pivot!$119:$139,MATCH(酒税計算用シート!$A14,酒税集計pivot!$A$119:$A$139,0),MATCH(酒税計算用シート!B$2,酒税集計pivot!$119:$119,0)),0)</f>
        <v>0</v>
      </c>
      <c r="C14" s="30">
        <f>IFERROR(INDEX(酒税集計pivot!$145:$165,MATCH(酒税計算用シート!$A14,酒税集計pivot!$A$145:$A$165,0),MATCH(酒税計算用シート!B$2,酒税集計pivot!$145:$145,0)),0)</f>
        <v>0</v>
      </c>
      <c r="D14" s="31">
        <f t="shared" si="0"/>
        <v>0</v>
      </c>
      <c r="E14" s="29">
        <f>IFERROR(INDEX(酒税集計pivot!$119:$139,MATCH(酒税計算用シート!$A14,酒税集計pivot!$A$119:$A$139,0),MATCH(酒税計算用シート!E$2,酒税集計pivot!$119:$119,0)),0)</f>
        <v>0</v>
      </c>
      <c r="F14" s="30">
        <f>IFERROR(INDEX(酒税集計pivot!$145:$165,MATCH(酒税計算用シート!$A14,酒税集計pivot!$A$145:$A$165,0),MATCH(酒税計算用シート!E$2,酒税集計pivot!$145:$145,0)),0)</f>
        <v>0</v>
      </c>
      <c r="G14" s="31">
        <f t="shared" si="1"/>
        <v>0</v>
      </c>
      <c r="H14" s="29">
        <f>IFERROR(INDEX(酒税集計pivot!$119:$139,MATCH(酒税計算用シート!$A14,酒税集計pivot!$A$119:$A$139,0),MATCH(酒税計算用シート!H$2,酒税集計pivot!$119:$119,0)),0)</f>
        <v>0</v>
      </c>
      <c r="I14" s="30">
        <f>IFERROR(INDEX(酒税集計pivot!$145:$165,MATCH(酒税計算用シート!$A14,酒税集計pivot!$A$145:$A$165,0),MATCH(酒税計算用シート!H$2,酒税集計pivot!$145:$145,0)),0)</f>
        <v>0</v>
      </c>
      <c r="J14" s="31">
        <f t="shared" si="2"/>
        <v>0</v>
      </c>
      <c r="K14" s="29">
        <f>IFERROR(INDEX(酒税集計pivot!$119:$139,MATCH(酒税計算用シート!$A14,酒税集計pivot!$A$119:$A$139,0),MATCH(酒税計算用シート!K$2,酒税集計pivot!$119:$119,0)),0)</f>
        <v>0</v>
      </c>
      <c r="L14" s="30">
        <f>IFERROR(INDEX(酒税集計pivot!$145:$165,MATCH(酒税計算用シート!$A14,酒税集計pivot!$A$145:$A$165,0),MATCH(酒税計算用シート!K$2,酒税集計pivot!$145:$145,0)),0)</f>
        <v>0</v>
      </c>
      <c r="M14" s="31">
        <f t="shared" si="3"/>
        <v>0</v>
      </c>
      <c r="N14" s="29">
        <f>IFERROR(INDEX(酒税集計pivot!$119:$139,MATCH(酒税計算用シート!$A14,酒税集計pivot!$A$119:$A$139,0),MATCH(酒税計算用シート!N$2,酒税集計pivot!$119:$119,0)),0)</f>
        <v>0</v>
      </c>
      <c r="O14" s="30">
        <f>IFERROR(INDEX(酒税集計pivot!$145:$165,MATCH(酒税計算用シート!$A14,酒税集計pivot!$A$145:$A$165,0),MATCH(酒税計算用シート!N$2,酒税集計pivot!$145:$145,0)),0)</f>
        <v>0</v>
      </c>
      <c r="P14" s="31">
        <f t="shared" si="4"/>
        <v>0</v>
      </c>
      <c r="Q14" s="29">
        <f>IFERROR(INDEX(酒税集計pivot!$119:$139,MATCH(酒税計算用シート!$A14,酒税集計pivot!$A$119:$A$139,0),MATCH(酒税計算用シート!Q$2,酒税集計pivot!$119:$119,0)),0)</f>
        <v>0</v>
      </c>
      <c r="R14" s="30">
        <f>IFERROR(INDEX(酒税集計pivot!$145:$165,MATCH(酒税計算用シート!$A14,酒税集計pivot!$A$145:$A$165,0),MATCH(酒税計算用シート!Q$2,酒税集計pivot!$145:$145,0)),0)</f>
        <v>0</v>
      </c>
      <c r="S14" s="31">
        <f t="shared" si="5"/>
        <v>0</v>
      </c>
      <c r="T14" s="29">
        <f>IFERROR(INDEX(酒税集計pivot!$119:$139,MATCH(酒税計算用シート!$A14,酒税集計pivot!$A$119:$A$139,0),MATCH(酒税計算用シート!T$2,酒税集計pivot!$119:$119,0)),0)</f>
        <v>0</v>
      </c>
      <c r="U14" s="30">
        <f>IFERROR(INDEX(酒税集計pivot!$145:$165,MATCH(酒税計算用シート!$A14,酒税集計pivot!$A$145:$A$165,0),MATCH(酒税計算用シート!T$2,酒税集計pivot!$145:$145,0)),0)</f>
        <v>0</v>
      </c>
      <c r="V14" s="31">
        <f t="shared" si="6"/>
        <v>0</v>
      </c>
      <c r="W14" s="29">
        <f>IFERROR(INDEX(酒税集計pivot!$119:$139,MATCH(酒税計算用シート!$A14,酒税集計pivot!$A$119:$A$139,0),MATCH(酒税計算用シート!W$2,酒税集計pivot!$119:$119,0)),0)</f>
        <v>0</v>
      </c>
      <c r="X14" s="30">
        <f>IFERROR(INDEX(酒税集計pivot!$145:$165,MATCH(酒税計算用シート!$A14,酒税集計pivot!$A$145:$A$165,0),MATCH(酒税計算用シート!W$2,酒税集計pivot!$145:$145,0)),0)</f>
        <v>0</v>
      </c>
      <c r="Y14" s="31">
        <f t="shared" si="7"/>
        <v>0</v>
      </c>
      <c r="Z14" s="29">
        <f>IFERROR(INDEX(酒税集計pivot!$119:$139,MATCH(酒税計算用シート!$A14,酒税集計pivot!$A$119:$A$139,0),MATCH(酒税計算用シート!Z$2,酒税集計pivot!$119:$119,0)),0)</f>
        <v>0</v>
      </c>
      <c r="AA14" s="30">
        <f>IFERROR(INDEX(酒税集計pivot!$145:$165,MATCH(酒税計算用シート!$A14,酒税集計pivot!$A$145:$A$165,0),MATCH(酒税計算用シート!Z$2,酒税集計pivot!$145:$145,0)),0)</f>
        <v>0</v>
      </c>
      <c r="AB14" s="31">
        <f t="shared" si="8"/>
        <v>0</v>
      </c>
      <c r="AC14" s="29">
        <f>IFERROR(INDEX(酒税集計pivot!$119:$139,MATCH(酒税計算用シート!$A14,酒税集計pivot!$A$119:$A$139,0),MATCH(酒税計算用シート!AC$2,酒税集計pivot!$119:$119,0)),0)</f>
        <v>0</v>
      </c>
      <c r="AD14" s="30">
        <f>IFERROR(INDEX(酒税集計pivot!$145:$165,MATCH(酒税計算用シート!$A14,酒税集計pivot!$A$145:$A$165,0),MATCH(酒税計算用シート!AC$2,酒税集計pivot!$145:$145,0)),0)</f>
        <v>0</v>
      </c>
      <c r="AE14" s="31">
        <f t="shared" si="9"/>
        <v>0</v>
      </c>
      <c r="AF14" s="29">
        <f>IFERROR(INDEX(酒税集計pivot!$119:$139,MATCH(酒税計算用シート!$A14,酒税集計pivot!$A$119:$A$139,0),MATCH(酒税計算用シート!AF$2,酒税集計pivot!$119:$119,0)),0)</f>
        <v>0</v>
      </c>
      <c r="AG14" s="30">
        <f>IFERROR(INDEX(酒税集計pivot!$145:$165,MATCH(酒税計算用シート!$A14,酒税集計pivot!$A$145:$A$165,0),MATCH(酒税計算用シート!AF$2,酒税集計pivot!$145:$145,0)),0)</f>
        <v>0</v>
      </c>
      <c r="AH14" s="31">
        <f t="shared" si="10"/>
        <v>0</v>
      </c>
    </row>
    <row r="15" spans="1:34">
      <c r="A15" s="24" t="str">
        <f>'(旧）全店舗税務署報告用'!H16</f>
        <v>発泡酒</v>
      </c>
      <c r="B15" s="29">
        <f>IFERROR(INDEX(酒税集計pivot!$119:$139,MATCH(酒税計算用シート!$A15,酒税集計pivot!$A$119:$A$139,0),MATCH(酒税計算用シート!B$2,酒税集計pivot!$119:$119,0)),0)</f>
        <v>0</v>
      </c>
      <c r="C15" s="30">
        <f>IFERROR(INDEX(酒税集計pivot!$145:$165,MATCH(酒税計算用シート!$A15,酒税集計pivot!$A$145:$A$165,0),MATCH(酒税計算用シート!B$2,酒税集計pivot!$145:$145,0)),0)</f>
        <v>0</v>
      </c>
      <c r="D15" s="31">
        <f t="shared" si="0"/>
        <v>0</v>
      </c>
      <c r="E15" s="29">
        <f>IFERROR(INDEX(酒税集計pivot!$119:$139,MATCH(酒税計算用シート!$A15,酒税集計pivot!$A$119:$A$139,0),MATCH(酒税計算用シート!E$2,酒税集計pivot!$119:$119,0)),0)</f>
        <v>0</v>
      </c>
      <c r="F15" s="30">
        <f>IFERROR(INDEX(酒税集計pivot!$145:$165,MATCH(酒税計算用シート!$A15,酒税集計pivot!$A$145:$A$165,0),MATCH(酒税計算用シート!E$2,酒税集計pivot!$145:$145,0)),0)</f>
        <v>0</v>
      </c>
      <c r="G15" s="31">
        <f t="shared" si="1"/>
        <v>0</v>
      </c>
      <c r="H15" s="29">
        <f>IFERROR(INDEX(酒税集計pivot!$119:$139,MATCH(酒税計算用シート!$A15,酒税集計pivot!$A$119:$A$139,0),MATCH(酒税計算用シート!H$2,酒税集計pivot!$119:$119,0)),0)</f>
        <v>0</v>
      </c>
      <c r="I15" s="30">
        <f>IFERROR(INDEX(酒税集計pivot!$145:$165,MATCH(酒税計算用シート!$A15,酒税集計pivot!$A$145:$A$165,0),MATCH(酒税計算用シート!H$2,酒税集計pivot!$145:$145,0)),0)</f>
        <v>0</v>
      </c>
      <c r="J15" s="31">
        <f t="shared" si="2"/>
        <v>0</v>
      </c>
      <c r="K15" s="29">
        <f>IFERROR(INDEX(酒税集計pivot!$119:$139,MATCH(酒税計算用シート!$A15,酒税集計pivot!$A$119:$A$139,0),MATCH(酒税計算用シート!K$2,酒税集計pivot!$119:$119,0)),0)</f>
        <v>0</v>
      </c>
      <c r="L15" s="30">
        <f>IFERROR(INDEX(酒税集計pivot!$145:$165,MATCH(酒税計算用シート!$A15,酒税集計pivot!$A$145:$A$165,0),MATCH(酒税計算用シート!K$2,酒税集計pivot!$145:$145,0)),0)</f>
        <v>0</v>
      </c>
      <c r="M15" s="31">
        <f t="shared" si="3"/>
        <v>0</v>
      </c>
      <c r="N15" s="29">
        <f>IFERROR(INDEX(酒税集計pivot!$119:$139,MATCH(酒税計算用シート!$A15,酒税集計pivot!$A$119:$A$139,0),MATCH(酒税計算用シート!N$2,酒税集計pivot!$119:$119,0)),0)</f>
        <v>0</v>
      </c>
      <c r="O15" s="30">
        <f>IFERROR(INDEX(酒税集計pivot!$145:$165,MATCH(酒税計算用シート!$A15,酒税集計pivot!$A$145:$A$165,0),MATCH(酒税計算用シート!N$2,酒税集計pivot!$145:$145,0)),0)</f>
        <v>0</v>
      </c>
      <c r="P15" s="31">
        <f t="shared" si="4"/>
        <v>0</v>
      </c>
      <c r="Q15" s="29">
        <f>IFERROR(INDEX(酒税集計pivot!$119:$139,MATCH(酒税計算用シート!$A15,酒税集計pivot!$A$119:$A$139,0),MATCH(酒税計算用シート!Q$2,酒税集計pivot!$119:$119,0)),0)</f>
        <v>0</v>
      </c>
      <c r="R15" s="30">
        <f>IFERROR(INDEX(酒税集計pivot!$145:$165,MATCH(酒税計算用シート!$A15,酒税集計pivot!$A$145:$A$165,0),MATCH(酒税計算用シート!Q$2,酒税集計pivot!$145:$145,0)),0)</f>
        <v>0</v>
      </c>
      <c r="S15" s="31">
        <f t="shared" si="5"/>
        <v>0</v>
      </c>
      <c r="T15" s="29">
        <f>IFERROR(INDEX(酒税集計pivot!$119:$139,MATCH(酒税計算用シート!$A15,酒税集計pivot!$A$119:$A$139,0),MATCH(酒税計算用シート!T$2,酒税集計pivot!$119:$119,0)),0)</f>
        <v>0</v>
      </c>
      <c r="U15" s="30">
        <f>IFERROR(INDEX(酒税集計pivot!$145:$165,MATCH(酒税計算用シート!$A15,酒税集計pivot!$A$145:$A$165,0),MATCH(酒税計算用シート!T$2,酒税集計pivot!$145:$145,0)),0)</f>
        <v>0</v>
      </c>
      <c r="V15" s="31">
        <f t="shared" si="6"/>
        <v>0</v>
      </c>
      <c r="W15" s="29">
        <f>IFERROR(INDEX(酒税集計pivot!$119:$139,MATCH(酒税計算用シート!$A15,酒税集計pivot!$A$119:$A$139,0),MATCH(酒税計算用シート!W$2,酒税集計pivot!$119:$119,0)),0)</f>
        <v>0</v>
      </c>
      <c r="X15" s="30">
        <f>IFERROR(INDEX(酒税集計pivot!$145:$165,MATCH(酒税計算用シート!$A15,酒税集計pivot!$A$145:$A$165,0),MATCH(酒税計算用シート!W$2,酒税集計pivot!$145:$145,0)),0)</f>
        <v>0</v>
      </c>
      <c r="Y15" s="31">
        <f t="shared" si="7"/>
        <v>0</v>
      </c>
      <c r="Z15" s="29">
        <f>IFERROR(INDEX(酒税集計pivot!$119:$139,MATCH(酒税計算用シート!$A15,酒税集計pivot!$A$119:$A$139,0),MATCH(酒税計算用シート!Z$2,酒税集計pivot!$119:$119,0)),0)</f>
        <v>0</v>
      </c>
      <c r="AA15" s="30">
        <f>IFERROR(INDEX(酒税集計pivot!$145:$165,MATCH(酒税計算用シート!$A15,酒税集計pivot!$A$145:$A$165,0),MATCH(酒税計算用シート!Z$2,酒税集計pivot!$145:$145,0)),0)</f>
        <v>0</v>
      </c>
      <c r="AB15" s="31">
        <f t="shared" si="8"/>
        <v>0</v>
      </c>
      <c r="AC15" s="29">
        <f>IFERROR(INDEX(酒税集計pivot!$119:$139,MATCH(酒税計算用シート!$A15,酒税集計pivot!$A$119:$A$139,0),MATCH(酒税計算用シート!AC$2,酒税集計pivot!$119:$119,0)),0)</f>
        <v>0</v>
      </c>
      <c r="AD15" s="30">
        <f>IFERROR(INDEX(酒税集計pivot!$145:$165,MATCH(酒税計算用シート!$A15,酒税集計pivot!$A$145:$A$165,0),MATCH(酒税計算用シート!AC$2,酒税集計pivot!$145:$145,0)),0)</f>
        <v>0</v>
      </c>
      <c r="AE15" s="31">
        <f t="shared" si="9"/>
        <v>0</v>
      </c>
      <c r="AF15" s="29">
        <f>IFERROR(INDEX(酒税集計pivot!$119:$139,MATCH(酒税計算用シート!$A15,酒税集計pivot!$A$119:$A$139,0),MATCH(酒税計算用シート!AF$2,酒税集計pivot!$119:$119,0)),0)</f>
        <v>0</v>
      </c>
      <c r="AG15" s="30">
        <f>IFERROR(INDEX(酒税集計pivot!$145:$165,MATCH(酒税計算用シート!$A15,酒税集計pivot!$A$145:$A$165,0),MATCH(酒税計算用シート!AF$2,酒税集計pivot!$145:$145,0)),0)</f>
        <v>0</v>
      </c>
      <c r="AH15" s="31">
        <f t="shared" si="10"/>
        <v>0</v>
      </c>
    </row>
    <row r="16" spans="1:34">
      <c r="A16" s="24" t="str">
        <f>'(旧）全店舗税務署報告用'!H17</f>
        <v>その他の醸造酒</v>
      </c>
      <c r="B16" s="29">
        <f>IFERROR(INDEX(酒税集計pivot!$119:$139,MATCH(酒税計算用シート!$A16,酒税集計pivot!$A$119:$A$139,0),MATCH(酒税計算用シート!B$2,酒税集計pivot!$119:$119,0)),0)</f>
        <v>0</v>
      </c>
      <c r="C16" s="30">
        <f>IFERROR(INDEX(酒税集計pivot!$145:$165,MATCH(酒税計算用シート!$A16,酒税集計pivot!$A$145:$A$165,0),MATCH(酒税計算用シート!B$2,酒税集計pivot!$145:$145,0)),0)</f>
        <v>0</v>
      </c>
      <c r="D16" s="31">
        <f t="shared" si="0"/>
        <v>0</v>
      </c>
      <c r="E16" s="29">
        <f>IFERROR(INDEX(酒税集計pivot!$119:$139,MATCH(酒税計算用シート!$A16,酒税集計pivot!$A$119:$A$139,0),MATCH(酒税計算用シート!E$2,酒税集計pivot!$119:$119,0)),0)</f>
        <v>0</v>
      </c>
      <c r="F16" s="30">
        <f>IFERROR(INDEX(酒税集計pivot!$145:$165,MATCH(酒税計算用シート!$A16,酒税集計pivot!$A$145:$A$165,0),MATCH(酒税計算用シート!E$2,酒税集計pivot!$145:$145,0)),0)</f>
        <v>0</v>
      </c>
      <c r="G16" s="31">
        <f t="shared" si="1"/>
        <v>0</v>
      </c>
      <c r="H16" s="29">
        <f>IFERROR(INDEX(酒税集計pivot!$119:$139,MATCH(酒税計算用シート!$A16,酒税集計pivot!$A$119:$A$139,0),MATCH(酒税計算用シート!H$2,酒税集計pivot!$119:$119,0)),0)</f>
        <v>0</v>
      </c>
      <c r="I16" s="30">
        <f>IFERROR(INDEX(酒税集計pivot!$145:$165,MATCH(酒税計算用シート!$A16,酒税集計pivot!$A$145:$A$165,0),MATCH(酒税計算用シート!H$2,酒税集計pivot!$145:$145,0)),0)</f>
        <v>0</v>
      </c>
      <c r="J16" s="31">
        <f t="shared" si="2"/>
        <v>0</v>
      </c>
      <c r="K16" s="29">
        <f>IFERROR(INDEX(酒税集計pivot!$119:$139,MATCH(酒税計算用シート!$A16,酒税集計pivot!$A$119:$A$139,0),MATCH(酒税計算用シート!K$2,酒税集計pivot!$119:$119,0)),0)</f>
        <v>0</v>
      </c>
      <c r="L16" s="30">
        <f>IFERROR(INDEX(酒税集計pivot!$145:$165,MATCH(酒税計算用シート!$A16,酒税集計pivot!$A$145:$A$165,0),MATCH(酒税計算用シート!K$2,酒税集計pivot!$145:$145,0)),0)</f>
        <v>0</v>
      </c>
      <c r="M16" s="31">
        <f t="shared" si="3"/>
        <v>0</v>
      </c>
      <c r="N16" s="29">
        <f>IFERROR(INDEX(酒税集計pivot!$119:$139,MATCH(酒税計算用シート!$A16,酒税集計pivot!$A$119:$A$139,0),MATCH(酒税計算用シート!N$2,酒税集計pivot!$119:$119,0)),0)</f>
        <v>0</v>
      </c>
      <c r="O16" s="30">
        <f>IFERROR(INDEX(酒税集計pivot!$145:$165,MATCH(酒税計算用シート!$A16,酒税集計pivot!$A$145:$A$165,0),MATCH(酒税計算用シート!N$2,酒税集計pivot!$145:$145,0)),0)</f>
        <v>0</v>
      </c>
      <c r="P16" s="31">
        <f t="shared" si="4"/>
        <v>0</v>
      </c>
      <c r="Q16" s="29">
        <f>IFERROR(INDEX(酒税集計pivot!$119:$139,MATCH(酒税計算用シート!$A16,酒税集計pivot!$A$119:$A$139,0),MATCH(酒税計算用シート!Q$2,酒税集計pivot!$119:$119,0)),0)</f>
        <v>0</v>
      </c>
      <c r="R16" s="30">
        <f>IFERROR(INDEX(酒税集計pivot!$145:$165,MATCH(酒税計算用シート!$A16,酒税集計pivot!$A$145:$A$165,0),MATCH(酒税計算用シート!Q$2,酒税集計pivot!$145:$145,0)),0)</f>
        <v>0</v>
      </c>
      <c r="S16" s="31">
        <f t="shared" si="5"/>
        <v>0</v>
      </c>
      <c r="T16" s="29">
        <f>IFERROR(INDEX(酒税集計pivot!$119:$139,MATCH(酒税計算用シート!$A16,酒税集計pivot!$A$119:$A$139,0),MATCH(酒税計算用シート!T$2,酒税集計pivot!$119:$119,0)),0)</f>
        <v>0</v>
      </c>
      <c r="U16" s="30">
        <f>IFERROR(INDEX(酒税集計pivot!$145:$165,MATCH(酒税計算用シート!$A16,酒税集計pivot!$A$145:$A$165,0),MATCH(酒税計算用シート!T$2,酒税集計pivot!$145:$145,0)),0)</f>
        <v>0</v>
      </c>
      <c r="V16" s="31">
        <f t="shared" si="6"/>
        <v>0</v>
      </c>
      <c r="W16" s="29">
        <f>IFERROR(INDEX(酒税集計pivot!$119:$139,MATCH(酒税計算用シート!$A16,酒税集計pivot!$A$119:$A$139,0),MATCH(酒税計算用シート!W$2,酒税集計pivot!$119:$119,0)),0)</f>
        <v>0</v>
      </c>
      <c r="X16" s="30">
        <f>IFERROR(INDEX(酒税集計pivot!$145:$165,MATCH(酒税計算用シート!$A16,酒税集計pivot!$A$145:$A$165,0),MATCH(酒税計算用シート!W$2,酒税集計pivot!$145:$145,0)),0)</f>
        <v>0</v>
      </c>
      <c r="Y16" s="31">
        <f t="shared" si="7"/>
        <v>0</v>
      </c>
      <c r="Z16" s="29">
        <f>IFERROR(INDEX(酒税集計pivot!$119:$139,MATCH(酒税計算用シート!$A16,酒税集計pivot!$A$119:$A$139,0),MATCH(酒税計算用シート!Z$2,酒税集計pivot!$119:$119,0)),0)</f>
        <v>0</v>
      </c>
      <c r="AA16" s="30">
        <f>IFERROR(INDEX(酒税集計pivot!$145:$165,MATCH(酒税計算用シート!$A16,酒税集計pivot!$A$145:$A$165,0),MATCH(酒税計算用シート!Z$2,酒税集計pivot!$145:$145,0)),0)</f>
        <v>0</v>
      </c>
      <c r="AB16" s="31">
        <f t="shared" si="8"/>
        <v>0</v>
      </c>
      <c r="AC16" s="29">
        <f>IFERROR(INDEX(酒税集計pivot!$119:$139,MATCH(酒税計算用シート!$A16,酒税集計pivot!$A$119:$A$139,0),MATCH(酒税計算用シート!AC$2,酒税集計pivot!$119:$119,0)),0)</f>
        <v>0</v>
      </c>
      <c r="AD16" s="30">
        <f>IFERROR(INDEX(酒税集計pivot!$145:$165,MATCH(酒税計算用シート!$A16,酒税集計pivot!$A$145:$A$165,0),MATCH(酒税計算用シート!AC$2,酒税集計pivot!$145:$145,0)),0)</f>
        <v>0</v>
      </c>
      <c r="AE16" s="31">
        <f t="shared" si="9"/>
        <v>0</v>
      </c>
      <c r="AF16" s="29">
        <f>IFERROR(INDEX(酒税集計pivot!$119:$139,MATCH(酒税計算用シート!$A16,酒税集計pivot!$A$119:$A$139,0),MATCH(酒税計算用シート!AF$2,酒税集計pivot!$119:$119,0)),0)</f>
        <v>0</v>
      </c>
      <c r="AG16" s="30">
        <f>IFERROR(INDEX(酒税集計pivot!$145:$165,MATCH(酒税計算用シート!$A16,酒税集計pivot!$A$145:$A$165,0),MATCH(酒税計算用シート!AF$2,酒税集計pivot!$145:$145,0)),0)</f>
        <v>0</v>
      </c>
      <c r="AH16" s="31">
        <f t="shared" si="10"/>
        <v>0</v>
      </c>
    </row>
    <row r="17" spans="1:34">
      <c r="A17" s="24" t="str">
        <f>'(旧）全店舗税務署報告用'!H18</f>
        <v>スピリッツ</v>
      </c>
      <c r="B17" s="29">
        <f>IFERROR(INDEX(酒税集計pivot!$119:$139,MATCH(酒税計算用シート!$A17,酒税集計pivot!$A$119:$A$139,0),MATCH(酒税計算用シート!B$2,酒税集計pivot!$119:$119,0)),0)</f>
        <v>0</v>
      </c>
      <c r="C17" s="30">
        <f>IFERROR(INDEX(酒税集計pivot!$145:$165,MATCH(酒税計算用シート!$A17,酒税集計pivot!$A$145:$A$165,0),MATCH(酒税計算用シート!B$2,酒税集計pivot!$145:$145,0)),0)</f>
        <v>0</v>
      </c>
      <c r="D17" s="31">
        <f t="shared" si="0"/>
        <v>0</v>
      </c>
      <c r="E17" s="29">
        <f>IFERROR(INDEX(酒税集計pivot!$119:$139,MATCH(酒税計算用シート!$A17,酒税集計pivot!$A$119:$A$139,0),MATCH(酒税計算用シート!E$2,酒税集計pivot!$119:$119,0)),0)</f>
        <v>0</v>
      </c>
      <c r="F17" s="30">
        <f>IFERROR(INDEX(酒税集計pivot!$145:$165,MATCH(酒税計算用シート!$A17,酒税集計pivot!$A$145:$A$165,0),MATCH(酒税計算用シート!E$2,酒税集計pivot!$145:$145,0)),0)</f>
        <v>0</v>
      </c>
      <c r="G17" s="31">
        <f t="shared" si="1"/>
        <v>0</v>
      </c>
      <c r="H17" s="29">
        <f>IFERROR(INDEX(酒税集計pivot!$119:$139,MATCH(酒税計算用シート!$A17,酒税集計pivot!$A$119:$A$139,0),MATCH(酒税計算用シート!H$2,酒税集計pivot!$119:$119,0)),0)</f>
        <v>0</v>
      </c>
      <c r="I17" s="30">
        <f>IFERROR(INDEX(酒税集計pivot!$145:$165,MATCH(酒税計算用シート!$A17,酒税集計pivot!$A$145:$A$165,0),MATCH(酒税計算用シート!H$2,酒税集計pivot!$145:$145,0)),0)</f>
        <v>0</v>
      </c>
      <c r="J17" s="31">
        <f t="shared" si="2"/>
        <v>0</v>
      </c>
      <c r="K17" s="29">
        <f>IFERROR(INDEX(酒税集計pivot!$119:$139,MATCH(酒税計算用シート!$A17,酒税集計pivot!$A$119:$A$139,0),MATCH(酒税計算用シート!K$2,酒税集計pivot!$119:$119,0)),0)</f>
        <v>0</v>
      </c>
      <c r="L17" s="30">
        <f>IFERROR(INDEX(酒税集計pivot!$145:$165,MATCH(酒税計算用シート!$A17,酒税集計pivot!$A$145:$A$165,0),MATCH(酒税計算用シート!K$2,酒税集計pivot!$145:$145,0)),0)</f>
        <v>0</v>
      </c>
      <c r="M17" s="31">
        <f t="shared" si="3"/>
        <v>0</v>
      </c>
      <c r="N17" s="29">
        <f>IFERROR(INDEX(酒税集計pivot!$119:$139,MATCH(酒税計算用シート!$A17,酒税集計pivot!$A$119:$A$139,0),MATCH(酒税計算用シート!N$2,酒税集計pivot!$119:$119,0)),0)</f>
        <v>0</v>
      </c>
      <c r="O17" s="30">
        <f>IFERROR(INDEX(酒税集計pivot!$145:$165,MATCH(酒税計算用シート!$A17,酒税集計pivot!$A$145:$A$165,0),MATCH(酒税計算用シート!N$2,酒税集計pivot!$145:$145,0)),0)</f>
        <v>0</v>
      </c>
      <c r="P17" s="31">
        <f t="shared" si="4"/>
        <v>0</v>
      </c>
      <c r="Q17" s="29">
        <f>IFERROR(INDEX(酒税集計pivot!$119:$139,MATCH(酒税計算用シート!$A17,酒税集計pivot!$A$119:$A$139,0),MATCH(酒税計算用シート!Q$2,酒税集計pivot!$119:$119,0)),0)</f>
        <v>0</v>
      </c>
      <c r="R17" s="30">
        <f>IFERROR(INDEX(酒税集計pivot!$145:$165,MATCH(酒税計算用シート!$A17,酒税集計pivot!$A$145:$A$165,0),MATCH(酒税計算用シート!Q$2,酒税集計pivot!$145:$145,0)),0)</f>
        <v>0</v>
      </c>
      <c r="S17" s="31">
        <f t="shared" si="5"/>
        <v>0</v>
      </c>
      <c r="T17" s="29">
        <f>IFERROR(INDEX(酒税集計pivot!$119:$139,MATCH(酒税計算用シート!$A17,酒税集計pivot!$A$119:$A$139,0),MATCH(酒税計算用シート!T$2,酒税集計pivot!$119:$119,0)),0)</f>
        <v>0</v>
      </c>
      <c r="U17" s="30">
        <f>IFERROR(INDEX(酒税集計pivot!$145:$165,MATCH(酒税計算用シート!$A17,酒税集計pivot!$A$145:$A$165,0),MATCH(酒税計算用シート!T$2,酒税集計pivot!$145:$145,0)),0)</f>
        <v>0</v>
      </c>
      <c r="V17" s="31">
        <f t="shared" si="6"/>
        <v>0</v>
      </c>
      <c r="W17" s="29">
        <f>IFERROR(INDEX(酒税集計pivot!$119:$139,MATCH(酒税計算用シート!$A17,酒税集計pivot!$A$119:$A$139,0),MATCH(酒税計算用シート!W$2,酒税集計pivot!$119:$119,0)),0)</f>
        <v>0</v>
      </c>
      <c r="X17" s="30">
        <f>IFERROR(INDEX(酒税集計pivot!$145:$165,MATCH(酒税計算用シート!$A17,酒税集計pivot!$A$145:$A$165,0),MATCH(酒税計算用シート!W$2,酒税集計pivot!$145:$145,0)),0)</f>
        <v>0</v>
      </c>
      <c r="Y17" s="31">
        <f t="shared" si="7"/>
        <v>0</v>
      </c>
      <c r="Z17" s="29">
        <f>IFERROR(INDEX(酒税集計pivot!$119:$139,MATCH(酒税計算用シート!$A17,酒税集計pivot!$A$119:$A$139,0),MATCH(酒税計算用シート!Z$2,酒税集計pivot!$119:$119,0)),0)</f>
        <v>0</v>
      </c>
      <c r="AA17" s="30">
        <f>IFERROR(INDEX(酒税集計pivot!$145:$165,MATCH(酒税計算用シート!$A17,酒税集計pivot!$A$145:$A$165,0),MATCH(酒税計算用シート!Z$2,酒税集計pivot!$145:$145,0)),0)</f>
        <v>0</v>
      </c>
      <c r="AB17" s="31">
        <f t="shared" si="8"/>
        <v>0</v>
      </c>
      <c r="AC17" s="29">
        <f>IFERROR(INDEX(酒税集計pivot!$119:$139,MATCH(酒税計算用シート!$A17,酒税集計pivot!$A$119:$A$139,0),MATCH(酒税計算用シート!AC$2,酒税集計pivot!$119:$119,0)),0)</f>
        <v>0</v>
      </c>
      <c r="AD17" s="30">
        <f>IFERROR(INDEX(酒税集計pivot!$145:$165,MATCH(酒税計算用シート!$A17,酒税集計pivot!$A$145:$A$165,0),MATCH(酒税計算用シート!AC$2,酒税集計pivot!$145:$145,0)),0)</f>
        <v>0</v>
      </c>
      <c r="AE17" s="31">
        <f t="shared" si="9"/>
        <v>0</v>
      </c>
      <c r="AF17" s="29">
        <f>IFERROR(INDEX(酒税集計pivot!$119:$139,MATCH(酒税計算用シート!$A17,酒税集計pivot!$A$119:$A$139,0),MATCH(酒税計算用シート!AF$2,酒税集計pivot!$119:$119,0)),0)</f>
        <v>0</v>
      </c>
      <c r="AG17" s="30">
        <f>IFERROR(INDEX(酒税集計pivot!$145:$165,MATCH(酒税計算用シート!$A17,酒税集計pivot!$A$145:$A$165,0),MATCH(酒税計算用シート!AF$2,酒税集計pivot!$145:$145,0)),0)</f>
        <v>0</v>
      </c>
      <c r="AH17" s="31">
        <f t="shared" si="10"/>
        <v>0</v>
      </c>
    </row>
    <row r="18" spans="1:34">
      <c r="A18" s="24" t="str">
        <f>'(旧）全店舗税務署報告用'!H19</f>
        <v>リキュール</v>
      </c>
      <c r="B18" s="29">
        <f>IFERROR(INDEX(酒税集計pivot!$119:$139,MATCH(酒税計算用シート!$A18,酒税集計pivot!$A$119:$A$139,0),MATCH(酒税計算用シート!B$2,酒税集計pivot!$119:$119,0)),0)</f>
        <v>0</v>
      </c>
      <c r="C18" s="30">
        <f>IFERROR(INDEX(酒税集計pivot!$145:$165,MATCH(酒税計算用シート!$A18,酒税集計pivot!$A$145:$A$165,0),MATCH(酒税計算用シート!B$2,酒税集計pivot!$145:$145,0)),0)</f>
        <v>0</v>
      </c>
      <c r="D18" s="31">
        <f t="shared" si="0"/>
        <v>0</v>
      </c>
      <c r="E18" s="29">
        <f>IFERROR(INDEX(酒税集計pivot!$119:$139,MATCH(酒税計算用シート!$A18,酒税集計pivot!$A$119:$A$139,0),MATCH(酒税計算用シート!E$2,酒税集計pivot!$119:$119,0)),0)</f>
        <v>0</v>
      </c>
      <c r="F18" s="30">
        <f>IFERROR(INDEX(酒税集計pivot!$145:$165,MATCH(酒税計算用シート!$A18,酒税集計pivot!$A$145:$A$165,0),MATCH(酒税計算用シート!E$2,酒税集計pivot!$145:$145,0)),0)</f>
        <v>0</v>
      </c>
      <c r="G18" s="31">
        <f t="shared" si="1"/>
        <v>0</v>
      </c>
      <c r="H18" s="29">
        <f>IFERROR(INDEX(酒税集計pivot!$119:$139,MATCH(酒税計算用シート!$A18,酒税集計pivot!$A$119:$A$139,0),MATCH(酒税計算用シート!H$2,酒税集計pivot!$119:$119,0)),0)</f>
        <v>0</v>
      </c>
      <c r="I18" s="30">
        <f>IFERROR(INDEX(酒税集計pivot!$145:$165,MATCH(酒税計算用シート!$A18,酒税集計pivot!$A$145:$A$165,0),MATCH(酒税計算用シート!H$2,酒税集計pivot!$145:$145,0)),0)</f>
        <v>0</v>
      </c>
      <c r="J18" s="31">
        <f t="shared" si="2"/>
        <v>0</v>
      </c>
      <c r="K18" s="29">
        <f>IFERROR(INDEX(酒税集計pivot!$119:$139,MATCH(酒税計算用シート!$A18,酒税集計pivot!$A$119:$A$139,0),MATCH(酒税計算用シート!K$2,酒税集計pivot!$119:$119,0)),0)</f>
        <v>0</v>
      </c>
      <c r="L18" s="30">
        <f>IFERROR(INDEX(酒税集計pivot!$145:$165,MATCH(酒税計算用シート!$A18,酒税集計pivot!$A$145:$A$165,0),MATCH(酒税計算用シート!K$2,酒税集計pivot!$145:$145,0)),0)</f>
        <v>0</v>
      </c>
      <c r="M18" s="31">
        <f t="shared" si="3"/>
        <v>0</v>
      </c>
      <c r="N18" s="29">
        <f>IFERROR(INDEX(酒税集計pivot!$119:$139,MATCH(酒税計算用シート!$A18,酒税集計pivot!$A$119:$A$139,0),MATCH(酒税計算用シート!N$2,酒税集計pivot!$119:$119,0)),0)</f>
        <v>0</v>
      </c>
      <c r="O18" s="30">
        <f>IFERROR(INDEX(酒税集計pivot!$145:$165,MATCH(酒税計算用シート!$A18,酒税集計pivot!$A$145:$A$165,0),MATCH(酒税計算用シート!N$2,酒税集計pivot!$145:$145,0)),0)</f>
        <v>0</v>
      </c>
      <c r="P18" s="31">
        <f t="shared" si="4"/>
        <v>0</v>
      </c>
      <c r="Q18" s="29">
        <f>IFERROR(INDEX(酒税集計pivot!$119:$139,MATCH(酒税計算用シート!$A18,酒税集計pivot!$A$119:$A$139,0),MATCH(酒税計算用シート!Q$2,酒税集計pivot!$119:$119,0)),0)</f>
        <v>0</v>
      </c>
      <c r="R18" s="30">
        <f>IFERROR(INDEX(酒税集計pivot!$145:$165,MATCH(酒税計算用シート!$A18,酒税集計pivot!$A$145:$A$165,0),MATCH(酒税計算用シート!Q$2,酒税集計pivot!$145:$145,0)),0)</f>
        <v>0</v>
      </c>
      <c r="S18" s="31">
        <f t="shared" si="5"/>
        <v>0</v>
      </c>
      <c r="T18" s="29">
        <f>IFERROR(INDEX(酒税集計pivot!$119:$139,MATCH(酒税計算用シート!$A18,酒税集計pivot!$A$119:$A$139,0),MATCH(酒税計算用シート!T$2,酒税集計pivot!$119:$119,0)),0)</f>
        <v>0</v>
      </c>
      <c r="U18" s="30">
        <f>IFERROR(INDEX(酒税集計pivot!$145:$165,MATCH(酒税計算用シート!$A18,酒税集計pivot!$A$145:$A$165,0),MATCH(酒税計算用シート!T$2,酒税集計pivot!$145:$145,0)),0)</f>
        <v>0</v>
      </c>
      <c r="V18" s="31">
        <f t="shared" si="6"/>
        <v>0</v>
      </c>
      <c r="W18" s="29">
        <f>IFERROR(INDEX(酒税集計pivot!$119:$139,MATCH(酒税計算用シート!$A18,酒税集計pivot!$A$119:$A$139,0),MATCH(酒税計算用シート!W$2,酒税集計pivot!$119:$119,0)),0)</f>
        <v>0</v>
      </c>
      <c r="X18" s="30">
        <f>IFERROR(INDEX(酒税集計pivot!$145:$165,MATCH(酒税計算用シート!$A18,酒税集計pivot!$A$145:$A$165,0),MATCH(酒税計算用シート!W$2,酒税集計pivot!$145:$145,0)),0)</f>
        <v>0</v>
      </c>
      <c r="Y18" s="31">
        <f t="shared" si="7"/>
        <v>0</v>
      </c>
      <c r="Z18" s="29">
        <f>IFERROR(INDEX(酒税集計pivot!$119:$139,MATCH(酒税計算用シート!$A18,酒税集計pivot!$A$119:$A$139,0),MATCH(酒税計算用シート!Z$2,酒税集計pivot!$119:$119,0)),0)</f>
        <v>0</v>
      </c>
      <c r="AA18" s="30">
        <f>IFERROR(INDEX(酒税集計pivot!$145:$165,MATCH(酒税計算用シート!$A18,酒税集計pivot!$A$145:$A$165,0),MATCH(酒税計算用シート!Z$2,酒税集計pivot!$145:$145,0)),0)</f>
        <v>0</v>
      </c>
      <c r="AB18" s="31">
        <f t="shared" si="8"/>
        <v>0</v>
      </c>
      <c r="AC18" s="29">
        <f>IFERROR(INDEX(酒税集計pivot!$119:$139,MATCH(酒税計算用シート!$A18,酒税集計pivot!$A$119:$A$139,0),MATCH(酒税計算用シート!AC$2,酒税集計pivot!$119:$119,0)),0)</f>
        <v>0</v>
      </c>
      <c r="AD18" s="30">
        <f>IFERROR(INDEX(酒税集計pivot!$145:$165,MATCH(酒税計算用シート!$A18,酒税集計pivot!$A$145:$A$165,0),MATCH(酒税計算用シート!AC$2,酒税集計pivot!$145:$145,0)),0)</f>
        <v>0</v>
      </c>
      <c r="AE18" s="31">
        <f t="shared" si="9"/>
        <v>0</v>
      </c>
      <c r="AF18" s="29">
        <f>IFERROR(INDEX(酒税集計pivot!$119:$139,MATCH(酒税計算用シート!$A18,酒税集計pivot!$A$119:$A$139,0),MATCH(酒税計算用シート!AF$2,酒税集計pivot!$119:$119,0)),0)</f>
        <v>0</v>
      </c>
      <c r="AG18" s="30">
        <f>IFERROR(INDEX(酒税集計pivot!$145:$165,MATCH(酒税計算用シート!$A18,酒税集計pivot!$A$145:$A$165,0),MATCH(酒税計算用シート!AF$2,酒税集計pivot!$145:$145,0)),0)</f>
        <v>0</v>
      </c>
      <c r="AH18" s="31">
        <f t="shared" si="10"/>
        <v>0</v>
      </c>
    </row>
    <row r="19" spans="1:34">
      <c r="A19" s="24" t="str">
        <f>'(旧）全店舗税務署報告用'!H20</f>
        <v>雑酒</v>
      </c>
      <c r="B19" s="29">
        <f>IFERROR(INDEX(酒税集計pivot!$119:$139,MATCH(酒税計算用シート!$A19,酒税集計pivot!$A$119:$A$139,0),MATCH(酒税計算用シート!B$2,酒税集計pivot!$119:$119,0)),0)</f>
        <v>0</v>
      </c>
      <c r="C19" s="30">
        <f>IFERROR(INDEX(酒税集計pivot!$145:$165,MATCH(酒税計算用シート!$A19,酒税集計pivot!$A$145:$A$165,0),MATCH(酒税計算用シート!B$2,酒税集計pivot!$145:$145,0)),0)</f>
        <v>0</v>
      </c>
      <c r="D19" s="31">
        <f t="shared" si="0"/>
        <v>0</v>
      </c>
      <c r="E19" s="29">
        <f>IFERROR(INDEX(酒税集計pivot!$119:$139,MATCH(酒税計算用シート!$A19,酒税集計pivot!$A$119:$A$139,0),MATCH(酒税計算用シート!E$2,酒税集計pivot!$119:$119,0)),0)</f>
        <v>0</v>
      </c>
      <c r="F19" s="30">
        <f>IFERROR(INDEX(酒税集計pivot!$145:$165,MATCH(酒税計算用シート!$A19,酒税集計pivot!$A$145:$A$165,0),MATCH(酒税計算用シート!E$2,酒税集計pivot!$145:$145,0)),0)</f>
        <v>0</v>
      </c>
      <c r="G19" s="31">
        <f t="shared" si="1"/>
        <v>0</v>
      </c>
      <c r="H19" s="29">
        <f>IFERROR(INDEX(酒税集計pivot!$119:$139,MATCH(酒税計算用シート!$A19,酒税集計pivot!$A$119:$A$139,0),MATCH(酒税計算用シート!H$2,酒税集計pivot!$119:$119,0)),0)</f>
        <v>0</v>
      </c>
      <c r="I19" s="30">
        <f>IFERROR(INDEX(酒税集計pivot!$145:$165,MATCH(酒税計算用シート!$A19,酒税集計pivot!$A$145:$A$165,0),MATCH(酒税計算用シート!H$2,酒税集計pivot!$145:$145,0)),0)</f>
        <v>0</v>
      </c>
      <c r="J19" s="31">
        <f t="shared" si="2"/>
        <v>0</v>
      </c>
      <c r="K19" s="29">
        <f>IFERROR(INDEX(酒税集計pivot!$119:$139,MATCH(酒税計算用シート!$A19,酒税集計pivot!$A$119:$A$139,0),MATCH(酒税計算用シート!K$2,酒税集計pivot!$119:$119,0)),0)</f>
        <v>0</v>
      </c>
      <c r="L19" s="30">
        <f>IFERROR(INDEX(酒税集計pivot!$145:$165,MATCH(酒税計算用シート!$A19,酒税集計pivot!$A$145:$A$165,0),MATCH(酒税計算用シート!K$2,酒税集計pivot!$145:$145,0)),0)</f>
        <v>0</v>
      </c>
      <c r="M19" s="31">
        <f t="shared" si="3"/>
        <v>0</v>
      </c>
      <c r="N19" s="29">
        <f>IFERROR(INDEX(酒税集計pivot!$119:$139,MATCH(酒税計算用シート!$A19,酒税集計pivot!$A$119:$A$139,0),MATCH(酒税計算用シート!N$2,酒税集計pivot!$119:$119,0)),0)</f>
        <v>0</v>
      </c>
      <c r="O19" s="30">
        <f>IFERROR(INDEX(酒税集計pivot!$145:$165,MATCH(酒税計算用シート!$A19,酒税集計pivot!$A$145:$A$165,0),MATCH(酒税計算用シート!N$2,酒税集計pivot!$145:$145,0)),0)</f>
        <v>0</v>
      </c>
      <c r="P19" s="31">
        <f t="shared" si="4"/>
        <v>0</v>
      </c>
      <c r="Q19" s="29">
        <f>IFERROR(INDEX(酒税集計pivot!$119:$139,MATCH(酒税計算用シート!$A19,酒税集計pivot!$A$119:$A$139,0),MATCH(酒税計算用シート!Q$2,酒税集計pivot!$119:$119,0)),0)</f>
        <v>0</v>
      </c>
      <c r="R19" s="30">
        <f>IFERROR(INDEX(酒税集計pivot!$145:$165,MATCH(酒税計算用シート!$A19,酒税集計pivot!$A$145:$A$165,0),MATCH(酒税計算用シート!Q$2,酒税集計pivot!$145:$145,0)),0)</f>
        <v>0</v>
      </c>
      <c r="S19" s="31">
        <f t="shared" si="5"/>
        <v>0</v>
      </c>
      <c r="T19" s="29">
        <f>IFERROR(INDEX(酒税集計pivot!$119:$139,MATCH(酒税計算用シート!$A19,酒税集計pivot!$A$119:$A$139,0),MATCH(酒税計算用シート!T$2,酒税集計pivot!$119:$119,0)),0)</f>
        <v>0</v>
      </c>
      <c r="U19" s="30">
        <f>IFERROR(INDEX(酒税集計pivot!$145:$165,MATCH(酒税計算用シート!$A19,酒税集計pivot!$A$145:$A$165,0),MATCH(酒税計算用シート!T$2,酒税集計pivot!$145:$145,0)),0)</f>
        <v>0</v>
      </c>
      <c r="V19" s="31">
        <f t="shared" si="6"/>
        <v>0</v>
      </c>
      <c r="W19" s="29">
        <f>IFERROR(INDEX(酒税集計pivot!$119:$139,MATCH(酒税計算用シート!$A19,酒税集計pivot!$A$119:$A$139,0),MATCH(酒税計算用シート!W$2,酒税集計pivot!$119:$119,0)),0)</f>
        <v>0</v>
      </c>
      <c r="X19" s="30">
        <f>IFERROR(INDEX(酒税集計pivot!$145:$165,MATCH(酒税計算用シート!$A19,酒税集計pivot!$A$145:$A$165,0),MATCH(酒税計算用シート!W$2,酒税集計pivot!$145:$145,0)),0)</f>
        <v>0</v>
      </c>
      <c r="Y19" s="31">
        <f t="shared" si="7"/>
        <v>0</v>
      </c>
      <c r="Z19" s="29">
        <f>IFERROR(INDEX(酒税集計pivot!$119:$139,MATCH(酒税計算用シート!$A19,酒税集計pivot!$A$119:$A$139,0),MATCH(酒税計算用シート!Z$2,酒税集計pivot!$119:$119,0)),0)</f>
        <v>0</v>
      </c>
      <c r="AA19" s="30">
        <f>IFERROR(INDEX(酒税集計pivot!$145:$165,MATCH(酒税計算用シート!$A19,酒税集計pivot!$A$145:$A$165,0),MATCH(酒税計算用シート!Z$2,酒税集計pivot!$145:$145,0)),0)</f>
        <v>0</v>
      </c>
      <c r="AB19" s="31">
        <f t="shared" si="8"/>
        <v>0</v>
      </c>
      <c r="AC19" s="29">
        <f>IFERROR(INDEX(酒税集計pivot!$119:$139,MATCH(酒税計算用シート!$A19,酒税集計pivot!$A$119:$A$139,0),MATCH(酒税計算用シート!AC$2,酒税集計pivot!$119:$119,0)),0)</f>
        <v>0</v>
      </c>
      <c r="AD19" s="30">
        <f>IFERROR(INDEX(酒税集計pivot!$145:$165,MATCH(酒税計算用シート!$A19,酒税集計pivot!$A$145:$A$165,0),MATCH(酒税計算用シート!AC$2,酒税集計pivot!$145:$145,0)),0)</f>
        <v>0</v>
      </c>
      <c r="AE19" s="31">
        <f t="shared" si="9"/>
        <v>0</v>
      </c>
      <c r="AF19" s="29">
        <f>IFERROR(INDEX(酒税集計pivot!$119:$139,MATCH(酒税計算用シート!$A19,酒税集計pivot!$A$119:$A$139,0),MATCH(酒税計算用シート!AF$2,酒税集計pivot!$119:$119,0)),0)</f>
        <v>0</v>
      </c>
      <c r="AG19" s="30">
        <f>IFERROR(INDEX(酒税集計pivot!$145:$165,MATCH(酒税計算用シート!$A19,酒税集計pivot!$A$145:$A$165,0),MATCH(酒税計算用シート!AF$2,酒税集計pivot!$145:$145,0)),0)</f>
        <v>0</v>
      </c>
      <c r="AH19" s="31">
        <f t="shared" si="10"/>
        <v>0</v>
      </c>
    </row>
    <row r="20" spans="1:34">
      <c r="A20" s="24" t="str">
        <f>'(旧）全店舗税務署報告用'!H22</f>
        <v>粉末酒</v>
      </c>
      <c r="B20" s="29">
        <f>IFERROR(INDEX(酒税集計pivot!$119:$139,MATCH(酒税計算用シート!#REF!,酒税集計pivot!$A$119:$A$139,0),MATCH(酒税計算用シート!B$2,酒税集計pivot!$119:$119,0)),0)</f>
        <v>0</v>
      </c>
      <c r="C20" s="30">
        <f>IFERROR(INDEX(酒税集計pivot!$145:$165,MATCH(酒税計算用シート!#REF!,酒税集計pivot!$A$145:$A$165,0),MATCH(酒税計算用シート!B$2,酒税集計pivot!$145:$145,0)),0)</f>
        <v>0</v>
      </c>
      <c r="D20" s="31">
        <f t="shared" si="0"/>
        <v>0</v>
      </c>
      <c r="E20" s="29">
        <f>IFERROR(INDEX(酒税集計pivot!$119:$139,MATCH(酒税計算用シート!#REF!,酒税集計pivot!$A$119:$A$139,0),MATCH(酒税計算用シート!E$2,酒税集計pivot!$119:$119,0)),0)</f>
        <v>0</v>
      </c>
      <c r="F20" s="30">
        <f>IFERROR(INDEX(酒税集計pivot!$145:$165,MATCH(酒税計算用シート!#REF!,酒税集計pivot!$A$145:$A$165,0),MATCH(酒税計算用シート!E$2,酒税集計pivot!$145:$145,0)),0)</f>
        <v>0</v>
      </c>
      <c r="G20" s="31">
        <f t="shared" si="1"/>
        <v>0</v>
      </c>
      <c r="H20" s="29">
        <f>IFERROR(INDEX(酒税集計pivot!$119:$139,MATCH(酒税計算用シート!#REF!,酒税集計pivot!$A$119:$A$139,0),MATCH(酒税計算用シート!H$2,酒税集計pivot!$119:$119,0)),0)</f>
        <v>0</v>
      </c>
      <c r="I20" s="30">
        <f>IFERROR(INDEX(酒税集計pivot!$145:$165,MATCH(酒税計算用シート!#REF!,酒税集計pivot!$A$145:$A$165,0),MATCH(酒税計算用シート!H$2,酒税集計pivot!$145:$145,0)),0)</f>
        <v>0</v>
      </c>
      <c r="J20" s="31">
        <f t="shared" si="2"/>
        <v>0</v>
      </c>
      <c r="K20" s="29">
        <f>IFERROR(INDEX(酒税集計pivot!$119:$139,MATCH(酒税計算用シート!#REF!,酒税集計pivot!$A$119:$A$139,0),MATCH(酒税計算用シート!K$2,酒税集計pivot!$119:$119,0)),0)</f>
        <v>0</v>
      </c>
      <c r="L20" s="30">
        <f>IFERROR(INDEX(酒税集計pivot!$145:$165,MATCH(酒税計算用シート!#REF!,酒税集計pivot!$A$145:$A$165,0),MATCH(酒税計算用シート!K$2,酒税集計pivot!$145:$145,0)),0)</f>
        <v>0</v>
      </c>
      <c r="M20" s="31">
        <f t="shared" si="3"/>
        <v>0</v>
      </c>
      <c r="N20" s="29">
        <f>IFERROR(INDEX(酒税集計pivot!$119:$139,MATCH(酒税計算用シート!#REF!,酒税集計pivot!$A$119:$A$139,0),MATCH(酒税計算用シート!N$2,酒税集計pivot!$119:$119,0)),0)</f>
        <v>0</v>
      </c>
      <c r="O20" s="30">
        <f>IFERROR(INDEX(酒税集計pivot!$145:$165,MATCH(酒税計算用シート!#REF!,酒税集計pivot!$A$145:$A$165,0),MATCH(酒税計算用シート!N$2,酒税集計pivot!$145:$145,0)),0)</f>
        <v>0</v>
      </c>
      <c r="P20" s="31">
        <f t="shared" si="4"/>
        <v>0</v>
      </c>
      <c r="Q20" s="29">
        <f>IFERROR(INDEX(酒税集計pivot!$119:$139,MATCH(酒税計算用シート!#REF!,酒税集計pivot!$A$119:$A$139,0),MATCH(酒税計算用シート!Q$2,酒税集計pivot!$119:$119,0)),0)</f>
        <v>0</v>
      </c>
      <c r="R20" s="30">
        <f>IFERROR(INDEX(酒税集計pivot!$145:$165,MATCH(酒税計算用シート!#REF!,酒税集計pivot!$A$145:$A$165,0),MATCH(酒税計算用シート!Q$2,酒税集計pivot!$145:$145,0)),0)</f>
        <v>0</v>
      </c>
      <c r="S20" s="31">
        <f t="shared" si="5"/>
        <v>0</v>
      </c>
      <c r="T20" s="29">
        <f>IFERROR(INDEX(酒税集計pivot!$119:$139,MATCH(酒税計算用シート!#REF!,酒税集計pivot!$A$119:$A$139,0),MATCH(酒税計算用シート!T$2,酒税集計pivot!$119:$119,0)),0)</f>
        <v>0</v>
      </c>
      <c r="U20" s="30">
        <f>IFERROR(INDEX(酒税集計pivot!$145:$165,MATCH(酒税計算用シート!#REF!,酒税集計pivot!$A$145:$A$165,0),MATCH(酒税計算用シート!T$2,酒税集計pivot!$145:$145,0)),0)</f>
        <v>0</v>
      </c>
      <c r="V20" s="31">
        <f t="shared" si="6"/>
        <v>0</v>
      </c>
      <c r="W20" s="29">
        <f>IFERROR(INDEX(酒税集計pivot!$119:$139,MATCH(酒税計算用シート!#REF!,酒税集計pivot!$A$119:$A$139,0),MATCH(酒税計算用シート!W$2,酒税集計pivot!$119:$119,0)),0)</f>
        <v>0</v>
      </c>
      <c r="X20" s="30">
        <f>IFERROR(INDEX(酒税集計pivot!$145:$165,MATCH(酒税計算用シート!#REF!,酒税集計pivot!$A$145:$A$165,0),MATCH(酒税計算用シート!W$2,酒税集計pivot!$145:$145,0)),0)</f>
        <v>0</v>
      </c>
      <c r="Y20" s="31">
        <f t="shared" si="7"/>
        <v>0</v>
      </c>
      <c r="Z20" s="29">
        <f>IFERROR(INDEX(酒税集計pivot!$119:$139,MATCH(酒税計算用シート!#REF!,酒税集計pivot!$A$119:$A$139,0),MATCH(酒税計算用シート!Z$2,酒税集計pivot!$119:$119,0)),0)</f>
        <v>0</v>
      </c>
      <c r="AA20" s="30">
        <f>IFERROR(INDEX(酒税集計pivot!$145:$165,MATCH(酒税計算用シート!#REF!,酒税集計pivot!$A$145:$A$165,0),MATCH(酒税計算用シート!Z$2,酒税集計pivot!$145:$145,0)),0)</f>
        <v>0</v>
      </c>
      <c r="AB20" s="31">
        <f t="shared" si="8"/>
        <v>0</v>
      </c>
      <c r="AC20" s="29">
        <f>IFERROR(INDEX(酒税集計pivot!$119:$139,MATCH(酒税計算用シート!#REF!,酒税集計pivot!$A$119:$A$139,0),MATCH(酒税計算用シート!AC$2,酒税集計pivot!$119:$119,0)),0)</f>
        <v>0</v>
      </c>
      <c r="AD20" s="30">
        <f>IFERROR(INDEX(酒税集計pivot!$145:$165,MATCH(酒税計算用シート!#REF!,酒税集計pivot!$A$145:$A$165,0),MATCH(酒税計算用シート!AC$2,酒税集計pivot!$145:$145,0)),0)</f>
        <v>0</v>
      </c>
      <c r="AE20" s="31">
        <f t="shared" si="9"/>
        <v>0</v>
      </c>
      <c r="AF20" s="29">
        <f>IFERROR(INDEX(酒税集計pivot!$119:$139,MATCH(酒税計算用シート!#REF!,酒税集計pivot!$A$119:$A$139,0),MATCH(酒税計算用シート!AF$2,酒税集計pivot!$119:$119,0)),0)</f>
        <v>0</v>
      </c>
      <c r="AG20" s="30">
        <f>IFERROR(INDEX(酒税集計pivot!$145:$165,MATCH(酒税計算用シート!#REF!,酒税集計pivot!$A$145:$A$165,0),MATCH(酒税計算用シート!AF$2,酒税集計pivot!$145:$145,0)),0)</f>
        <v>0</v>
      </c>
      <c r="AH20" s="31">
        <f t="shared" si="10"/>
        <v>0</v>
      </c>
    </row>
    <row r="22" spans="1:34">
      <c r="A22" s="24"/>
    </row>
    <row r="23" spans="1:34">
      <c r="A23" s="24"/>
    </row>
    <row r="24" spans="1:34">
      <c r="A24" s="24"/>
    </row>
    <row r="25" spans="1:34">
      <c r="A25" s="24"/>
    </row>
    <row r="26" spans="1:34">
      <c r="A26" s="24"/>
    </row>
    <row r="27" spans="1:34">
      <c r="A27" s="24"/>
    </row>
    <row r="28" spans="1:34">
      <c r="A28" s="47" t="s">
        <v>193</v>
      </c>
    </row>
    <row r="29" spans="1:34">
      <c r="A29" s="24"/>
      <c r="B29">
        <v>2020</v>
      </c>
      <c r="C29">
        <f t="shared" ref="C29:L29" si="11">B29+1</f>
        <v>2021</v>
      </c>
      <c r="D29">
        <f t="shared" si="11"/>
        <v>2022</v>
      </c>
      <c r="E29">
        <f t="shared" si="11"/>
        <v>2023</v>
      </c>
      <c r="F29">
        <f t="shared" si="11"/>
        <v>2024</v>
      </c>
      <c r="G29">
        <f t="shared" si="11"/>
        <v>2025</v>
      </c>
      <c r="H29">
        <f t="shared" si="11"/>
        <v>2026</v>
      </c>
      <c r="I29">
        <f t="shared" si="11"/>
        <v>2027</v>
      </c>
      <c r="J29">
        <f t="shared" si="11"/>
        <v>2028</v>
      </c>
      <c r="K29">
        <f t="shared" si="11"/>
        <v>2029</v>
      </c>
      <c r="L29">
        <f t="shared" si="11"/>
        <v>2030</v>
      </c>
    </row>
    <row r="30" spans="1:34">
      <c r="A30" s="24" t="str">
        <f>$A$4</f>
        <v>清酒</v>
      </c>
      <c r="B30" s="31">
        <f>ROUND(D4,0)</f>
        <v>2</v>
      </c>
      <c r="C30" s="31">
        <f>ROUND(G4,0)</f>
        <v>2</v>
      </c>
      <c r="D30" s="31">
        <f>ROUND(J4,0)</f>
        <v>2</v>
      </c>
      <c r="E30" s="31">
        <f>ROUND(M4,0)</f>
        <v>2</v>
      </c>
      <c r="F30" s="31">
        <f>ROUND(P4,0)</f>
        <v>2</v>
      </c>
      <c r="G30" s="31">
        <f>ROUND(S4,0)</f>
        <v>2</v>
      </c>
      <c r="H30" s="31">
        <f>ROUND(V4,0)</f>
        <v>2</v>
      </c>
      <c r="I30" s="31">
        <f>ROUND(Y4,0)</f>
        <v>2</v>
      </c>
      <c r="J30" s="31">
        <f>ROUND(AB4,0)</f>
        <v>2</v>
      </c>
      <c r="K30" s="31">
        <f>ROUND(AE4,0)</f>
        <v>2</v>
      </c>
      <c r="L30" s="31">
        <f>ROUND(AH4,0)</f>
        <v>2</v>
      </c>
    </row>
    <row r="31" spans="1:34">
      <c r="A31" s="24" t="str">
        <f>$A$5</f>
        <v>合成清酒</v>
      </c>
      <c r="B31" s="31">
        <f t="shared" ref="B31:B46" si="12">ROUND(D5,0)</f>
        <v>0</v>
      </c>
      <c r="C31" s="31">
        <f t="shared" ref="C31:C46" si="13">ROUND(G5,0)</f>
        <v>0</v>
      </c>
      <c r="D31" s="31">
        <f t="shared" ref="D31:D46" si="14">ROUND(J5,0)</f>
        <v>0</v>
      </c>
      <c r="E31" s="31">
        <f t="shared" ref="E31:E46" si="15">ROUND(M5,0)</f>
        <v>0</v>
      </c>
      <c r="F31" s="31">
        <f t="shared" ref="F31:F46" si="16">ROUND(P5,0)</f>
        <v>0</v>
      </c>
      <c r="G31" s="31">
        <f t="shared" ref="G31:G46" si="17">ROUND(S5,0)</f>
        <v>0</v>
      </c>
      <c r="H31" s="31">
        <f t="shared" ref="H31:H46" si="18">ROUND(V5,0)</f>
        <v>0</v>
      </c>
      <c r="I31" s="31">
        <f t="shared" ref="I31:I46" si="19">ROUND(Y5,0)</f>
        <v>0</v>
      </c>
      <c r="J31" s="31">
        <f t="shared" ref="J31:J46" si="20">ROUND(AB5,0)</f>
        <v>0</v>
      </c>
      <c r="K31" s="31">
        <f t="shared" ref="K31:K46" si="21">ROUND(AE5,0)</f>
        <v>0</v>
      </c>
      <c r="L31" s="31">
        <f t="shared" ref="L31:L46" si="22">ROUND(AH5,0)</f>
        <v>0</v>
      </c>
    </row>
    <row r="32" spans="1:34">
      <c r="A32" s="24" t="str">
        <f>$A$6</f>
        <v>連続式蒸留焼酎</v>
      </c>
      <c r="B32" s="31">
        <f t="shared" si="12"/>
        <v>0</v>
      </c>
      <c r="C32" s="31">
        <f t="shared" si="13"/>
        <v>0</v>
      </c>
      <c r="D32" s="31">
        <f t="shared" si="14"/>
        <v>0</v>
      </c>
      <c r="E32" s="31">
        <f t="shared" si="15"/>
        <v>0</v>
      </c>
      <c r="F32" s="31">
        <f t="shared" si="16"/>
        <v>0</v>
      </c>
      <c r="G32" s="31">
        <f t="shared" si="17"/>
        <v>0</v>
      </c>
      <c r="H32" s="31">
        <f t="shared" si="18"/>
        <v>0</v>
      </c>
      <c r="I32" s="31">
        <f t="shared" si="19"/>
        <v>0</v>
      </c>
      <c r="J32" s="31">
        <f t="shared" si="20"/>
        <v>0</v>
      </c>
      <c r="K32" s="31">
        <f t="shared" si="21"/>
        <v>0</v>
      </c>
      <c r="L32" s="31">
        <f t="shared" si="22"/>
        <v>0</v>
      </c>
    </row>
    <row r="33" spans="1:12">
      <c r="A33" s="24" t="str">
        <f>$A$7</f>
        <v>単式蒸留焼酎</v>
      </c>
      <c r="B33" s="31">
        <f t="shared" si="12"/>
        <v>0</v>
      </c>
      <c r="C33" s="31">
        <f t="shared" si="13"/>
        <v>0</v>
      </c>
      <c r="D33" s="31">
        <f t="shared" si="14"/>
        <v>0</v>
      </c>
      <c r="E33" s="31">
        <f t="shared" si="15"/>
        <v>0</v>
      </c>
      <c r="F33" s="31">
        <f t="shared" si="16"/>
        <v>0</v>
      </c>
      <c r="G33" s="31">
        <f t="shared" si="17"/>
        <v>0</v>
      </c>
      <c r="H33" s="31">
        <f t="shared" si="18"/>
        <v>0</v>
      </c>
      <c r="I33" s="31">
        <f t="shared" si="19"/>
        <v>0</v>
      </c>
      <c r="J33" s="31">
        <f t="shared" si="20"/>
        <v>0</v>
      </c>
      <c r="K33" s="31">
        <f t="shared" si="21"/>
        <v>0</v>
      </c>
      <c r="L33" s="31">
        <f t="shared" si="22"/>
        <v>0</v>
      </c>
    </row>
    <row r="34" spans="1:12">
      <c r="A34" s="24" t="str">
        <f>$A$8</f>
        <v>みりん</v>
      </c>
      <c r="B34" s="31">
        <f t="shared" si="12"/>
        <v>0</v>
      </c>
      <c r="C34" s="31">
        <f t="shared" si="13"/>
        <v>0</v>
      </c>
      <c r="D34" s="31">
        <f t="shared" si="14"/>
        <v>0</v>
      </c>
      <c r="E34" s="31">
        <f t="shared" si="15"/>
        <v>0</v>
      </c>
      <c r="F34" s="31">
        <f t="shared" si="16"/>
        <v>0</v>
      </c>
      <c r="G34" s="31">
        <f t="shared" si="17"/>
        <v>0</v>
      </c>
      <c r="H34" s="31">
        <f t="shared" si="18"/>
        <v>0</v>
      </c>
      <c r="I34" s="31">
        <f t="shared" si="19"/>
        <v>0</v>
      </c>
      <c r="J34" s="31">
        <f t="shared" si="20"/>
        <v>0</v>
      </c>
      <c r="K34" s="31">
        <f t="shared" si="21"/>
        <v>0</v>
      </c>
      <c r="L34" s="31">
        <f t="shared" si="22"/>
        <v>0</v>
      </c>
    </row>
    <row r="35" spans="1:12">
      <c r="A35" s="24" t="str">
        <f>$A$9</f>
        <v>ビール</v>
      </c>
      <c r="B35" s="31">
        <f t="shared" si="12"/>
        <v>0</v>
      </c>
      <c r="C35" s="31">
        <f t="shared" si="13"/>
        <v>0</v>
      </c>
      <c r="D35" s="31">
        <f t="shared" si="14"/>
        <v>0</v>
      </c>
      <c r="E35" s="31">
        <f t="shared" si="15"/>
        <v>0</v>
      </c>
      <c r="F35" s="31">
        <f t="shared" si="16"/>
        <v>0</v>
      </c>
      <c r="G35" s="31">
        <f t="shared" si="17"/>
        <v>0</v>
      </c>
      <c r="H35" s="31">
        <f t="shared" si="18"/>
        <v>0</v>
      </c>
      <c r="I35" s="31">
        <f t="shared" si="19"/>
        <v>0</v>
      </c>
      <c r="J35" s="31">
        <f t="shared" si="20"/>
        <v>0</v>
      </c>
      <c r="K35" s="31">
        <f t="shared" si="21"/>
        <v>0</v>
      </c>
      <c r="L35" s="31">
        <f t="shared" si="22"/>
        <v>0</v>
      </c>
    </row>
    <row r="36" spans="1:12">
      <c r="A36" s="24" t="str">
        <f>$A$10</f>
        <v>果実酒</v>
      </c>
      <c r="B36" s="31">
        <f t="shared" si="12"/>
        <v>0</v>
      </c>
      <c r="C36" s="31">
        <f t="shared" si="13"/>
        <v>0</v>
      </c>
      <c r="D36" s="31">
        <f t="shared" si="14"/>
        <v>0</v>
      </c>
      <c r="E36" s="31">
        <f t="shared" si="15"/>
        <v>0</v>
      </c>
      <c r="F36" s="31">
        <f t="shared" si="16"/>
        <v>0</v>
      </c>
      <c r="G36" s="31">
        <f t="shared" si="17"/>
        <v>0</v>
      </c>
      <c r="H36" s="31">
        <f t="shared" si="18"/>
        <v>0</v>
      </c>
      <c r="I36" s="31">
        <f t="shared" si="19"/>
        <v>0</v>
      </c>
      <c r="J36" s="31">
        <f t="shared" si="20"/>
        <v>0</v>
      </c>
      <c r="K36" s="31">
        <f t="shared" si="21"/>
        <v>0</v>
      </c>
      <c r="L36" s="31">
        <f t="shared" si="22"/>
        <v>0</v>
      </c>
    </row>
    <row r="37" spans="1:12">
      <c r="A37" s="24" t="str">
        <f>$A$11</f>
        <v>甘味果実酒</v>
      </c>
      <c r="B37" s="31">
        <f t="shared" si="12"/>
        <v>0</v>
      </c>
      <c r="C37" s="31">
        <f t="shared" si="13"/>
        <v>0</v>
      </c>
      <c r="D37" s="31">
        <f t="shared" si="14"/>
        <v>0</v>
      </c>
      <c r="E37" s="31">
        <f t="shared" si="15"/>
        <v>0</v>
      </c>
      <c r="F37" s="31">
        <f t="shared" si="16"/>
        <v>0</v>
      </c>
      <c r="G37" s="31">
        <f t="shared" si="17"/>
        <v>0</v>
      </c>
      <c r="H37" s="31">
        <f t="shared" si="18"/>
        <v>0</v>
      </c>
      <c r="I37" s="31">
        <f t="shared" si="19"/>
        <v>0</v>
      </c>
      <c r="J37" s="31">
        <f t="shared" si="20"/>
        <v>0</v>
      </c>
      <c r="K37" s="31">
        <f t="shared" si="21"/>
        <v>0</v>
      </c>
      <c r="L37" s="31">
        <f t="shared" si="22"/>
        <v>0</v>
      </c>
    </row>
    <row r="38" spans="1:12">
      <c r="A38" s="24" t="str">
        <f>$A$12</f>
        <v>ウイスキー</v>
      </c>
      <c r="B38" s="31">
        <f t="shared" si="12"/>
        <v>0</v>
      </c>
      <c r="C38" s="31">
        <f t="shared" si="13"/>
        <v>0</v>
      </c>
      <c r="D38" s="31">
        <f t="shared" si="14"/>
        <v>0</v>
      </c>
      <c r="E38" s="31">
        <f t="shared" si="15"/>
        <v>0</v>
      </c>
      <c r="F38" s="31">
        <f t="shared" si="16"/>
        <v>0</v>
      </c>
      <c r="G38" s="31">
        <f t="shared" si="17"/>
        <v>0</v>
      </c>
      <c r="H38" s="31">
        <f t="shared" si="18"/>
        <v>0</v>
      </c>
      <c r="I38" s="31">
        <f t="shared" si="19"/>
        <v>0</v>
      </c>
      <c r="J38" s="31">
        <f t="shared" si="20"/>
        <v>0</v>
      </c>
      <c r="K38" s="31">
        <f t="shared" si="21"/>
        <v>0</v>
      </c>
      <c r="L38" s="31">
        <f t="shared" si="22"/>
        <v>0</v>
      </c>
    </row>
    <row r="39" spans="1:12">
      <c r="A39" s="24" t="str">
        <f>$A$13</f>
        <v>ブランデー</v>
      </c>
      <c r="B39" s="31">
        <f t="shared" si="12"/>
        <v>0</v>
      </c>
      <c r="C39" s="31">
        <f t="shared" si="13"/>
        <v>0</v>
      </c>
      <c r="D39" s="31">
        <f t="shared" si="14"/>
        <v>0</v>
      </c>
      <c r="E39" s="31">
        <f t="shared" si="15"/>
        <v>0</v>
      </c>
      <c r="F39" s="31">
        <f t="shared" si="16"/>
        <v>0</v>
      </c>
      <c r="G39" s="31">
        <f t="shared" si="17"/>
        <v>0</v>
      </c>
      <c r="H39" s="31">
        <f t="shared" si="18"/>
        <v>0</v>
      </c>
      <c r="I39" s="31">
        <f t="shared" si="19"/>
        <v>0</v>
      </c>
      <c r="J39" s="31">
        <f t="shared" si="20"/>
        <v>0</v>
      </c>
      <c r="K39" s="31">
        <f t="shared" si="21"/>
        <v>0</v>
      </c>
      <c r="L39" s="31">
        <f t="shared" si="22"/>
        <v>0</v>
      </c>
    </row>
    <row r="40" spans="1:12">
      <c r="A40" s="24" t="str">
        <f>$A$14</f>
        <v>原料用アルコール</v>
      </c>
      <c r="B40" s="31">
        <f t="shared" si="12"/>
        <v>0</v>
      </c>
      <c r="C40" s="31">
        <f t="shared" si="13"/>
        <v>0</v>
      </c>
      <c r="D40" s="31">
        <f t="shared" si="14"/>
        <v>0</v>
      </c>
      <c r="E40" s="31">
        <f t="shared" si="15"/>
        <v>0</v>
      </c>
      <c r="F40" s="31">
        <f t="shared" si="16"/>
        <v>0</v>
      </c>
      <c r="G40" s="31">
        <f t="shared" si="17"/>
        <v>0</v>
      </c>
      <c r="H40" s="31">
        <f t="shared" si="18"/>
        <v>0</v>
      </c>
      <c r="I40" s="31">
        <f t="shared" si="19"/>
        <v>0</v>
      </c>
      <c r="J40" s="31">
        <f t="shared" si="20"/>
        <v>0</v>
      </c>
      <c r="K40" s="31">
        <f t="shared" si="21"/>
        <v>0</v>
      </c>
      <c r="L40" s="31">
        <f t="shared" si="22"/>
        <v>0</v>
      </c>
    </row>
    <row r="41" spans="1:12">
      <c r="A41" s="24" t="str">
        <f>$A$15</f>
        <v>発泡酒</v>
      </c>
      <c r="B41" s="31">
        <f t="shared" si="12"/>
        <v>0</v>
      </c>
      <c r="C41" s="31">
        <f t="shared" si="13"/>
        <v>0</v>
      </c>
      <c r="D41" s="31">
        <f t="shared" si="14"/>
        <v>0</v>
      </c>
      <c r="E41" s="31">
        <f t="shared" si="15"/>
        <v>0</v>
      </c>
      <c r="F41" s="31">
        <f t="shared" si="16"/>
        <v>0</v>
      </c>
      <c r="G41" s="31">
        <f t="shared" si="17"/>
        <v>0</v>
      </c>
      <c r="H41" s="31">
        <f t="shared" si="18"/>
        <v>0</v>
      </c>
      <c r="I41" s="31">
        <f t="shared" si="19"/>
        <v>0</v>
      </c>
      <c r="J41" s="31">
        <f t="shared" si="20"/>
        <v>0</v>
      </c>
      <c r="K41" s="31">
        <f t="shared" si="21"/>
        <v>0</v>
      </c>
      <c r="L41" s="31">
        <f t="shared" si="22"/>
        <v>0</v>
      </c>
    </row>
    <row r="42" spans="1:12">
      <c r="A42" s="24" t="str">
        <f>$A$16</f>
        <v>その他の醸造酒</v>
      </c>
      <c r="B42" s="31">
        <f t="shared" si="12"/>
        <v>0</v>
      </c>
      <c r="C42" s="31">
        <f t="shared" si="13"/>
        <v>0</v>
      </c>
      <c r="D42" s="31">
        <f t="shared" si="14"/>
        <v>0</v>
      </c>
      <c r="E42" s="31">
        <f t="shared" si="15"/>
        <v>0</v>
      </c>
      <c r="F42" s="31">
        <f t="shared" si="16"/>
        <v>0</v>
      </c>
      <c r="G42" s="31">
        <f t="shared" si="17"/>
        <v>0</v>
      </c>
      <c r="H42" s="31">
        <f t="shared" si="18"/>
        <v>0</v>
      </c>
      <c r="I42" s="31">
        <f t="shared" si="19"/>
        <v>0</v>
      </c>
      <c r="J42" s="31">
        <f t="shared" si="20"/>
        <v>0</v>
      </c>
      <c r="K42" s="31">
        <f t="shared" si="21"/>
        <v>0</v>
      </c>
      <c r="L42" s="31">
        <f t="shared" si="22"/>
        <v>0</v>
      </c>
    </row>
    <row r="43" spans="1:12">
      <c r="A43" s="24" t="str">
        <f>$A$17</f>
        <v>スピリッツ</v>
      </c>
      <c r="B43" s="31">
        <f t="shared" si="12"/>
        <v>0</v>
      </c>
      <c r="C43" s="31">
        <f t="shared" si="13"/>
        <v>0</v>
      </c>
      <c r="D43" s="31">
        <f t="shared" si="14"/>
        <v>0</v>
      </c>
      <c r="E43" s="31">
        <f t="shared" si="15"/>
        <v>0</v>
      </c>
      <c r="F43" s="31">
        <f t="shared" si="16"/>
        <v>0</v>
      </c>
      <c r="G43" s="31">
        <f t="shared" si="17"/>
        <v>0</v>
      </c>
      <c r="H43" s="31">
        <f t="shared" si="18"/>
        <v>0</v>
      </c>
      <c r="I43" s="31">
        <f t="shared" si="19"/>
        <v>0</v>
      </c>
      <c r="J43" s="31">
        <f t="shared" si="20"/>
        <v>0</v>
      </c>
      <c r="K43" s="31">
        <f t="shared" si="21"/>
        <v>0</v>
      </c>
      <c r="L43" s="31">
        <f t="shared" si="22"/>
        <v>0</v>
      </c>
    </row>
    <row r="44" spans="1:12">
      <c r="A44" s="24" t="str">
        <f>$A$18</f>
        <v>リキュール</v>
      </c>
      <c r="B44" s="31">
        <f t="shared" si="12"/>
        <v>0</v>
      </c>
      <c r="C44" s="31">
        <f t="shared" si="13"/>
        <v>0</v>
      </c>
      <c r="D44" s="31">
        <f t="shared" si="14"/>
        <v>0</v>
      </c>
      <c r="E44" s="31">
        <f t="shared" si="15"/>
        <v>0</v>
      </c>
      <c r="F44" s="31">
        <f t="shared" si="16"/>
        <v>0</v>
      </c>
      <c r="G44" s="31">
        <f t="shared" si="17"/>
        <v>0</v>
      </c>
      <c r="H44" s="31">
        <f t="shared" si="18"/>
        <v>0</v>
      </c>
      <c r="I44" s="31">
        <f t="shared" si="19"/>
        <v>0</v>
      </c>
      <c r="J44" s="31">
        <f t="shared" si="20"/>
        <v>0</v>
      </c>
      <c r="K44" s="31">
        <f t="shared" si="21"/>
        <v>0</v>
      </c>
      <c r="L44" s="31">
        <f t="shared" si="22"/>
        <v>0</v>
      </c>
    </row>
    <row r="45" spans="1:12">
      <c r="A45" s="24" t="str">
        <f>$A$19</f>
        <v>雑酒</v>
      </c>
      <c r="B45" s="31">
        <f t="shared" si="12"/>
        <v>0</v>
      </c>
      <c r="C45" s="31">
        <f t="shared" si="13"/>
        <v>0</v>
      </c>
      <c r="D45" s="31">
        <f t="shared" si="14"/>
        <v>0</v>
      </c>
      <c r="E45" s="31">
        <f t="shared" si="15"/>
        <v>0</v>
      </c>
      <c r="F45" s="31">
        <f t="shared" si="16"/>
        <v>0</v>
      </c>
      <c r="G45" s="31">
        <f t="shared" si="17"/>
        <v>0</v>
      </c>
      <c r="H45" s="31">
        <f t="shared" si="18"/>
        <v>0</v>
      </c>
      <c r="I45" s="31">
        <f t="shared" si="19"/>
        <v>0</v>
      </c>
      <c r="J45" s="31">
        <f t="shared" si="20"/>
        <v>0</v>
      </c>
      <c r="K45" s="31">
        <f t="shared" si="21"/>
        <v>0</v>
      </c>
      <c r="L45" s="31">
        <f t="shared" si="22"/>
        <v>0</v>
      </c>
    </row>
    <row r="46" spans="1:12">
      <c r="A46" s="24" t="str">
        <f>$A$20</f>
        <v>粉末酒</v>
      </c>
      <c r="B46" s="31">
        <f t="shared" si="12"/>
        <v>0</v>
      </c>
      <c r="C46" s="31">
        <f t="shared" si="13"/>
        <v>0</v>
      </c>
      <c r="D46" s="31">
        <f t="shared" si="14"/>
        <v>0</v>
      </c>
      <c r="E46" s="31">
        <f t="shared" si="15"/>
        <v>0</v>
      </c>
      <c r="F46" s="31">
        <f t="shared" si="16"/>
        <v>0</v>
      </c>
      <c r="G46" s="31">
        <f t="shared" si="17"/>
        <v>0</v>
      </c>
      <c r="H46" s="31">
        <f t="shared" si="18"/>
        <v>0</v>
      </c>
      <c r="I46" s="31">
        <f t="shared" si="19"/>
        <v>0</v>
      </c>
      <c r="J46" s="31">
        <f t="shared" si="20"/>
        <v>0</v>
      </c>
      <c r="K46" s="31">
        <f t="shared" si="21"/>
        <v>0</v>
      </c>
      <c r="L46" s="31">
        <f t="shared" si="22"/>
        <v>0</v>
      </c>
    </row>
    <row r="47" spans="1:12">
      <c r="A47" s="24"/>
    </row>
    <row r="48" spans="1:12">
      <c r="A48" s="24"/>
    </row>
    <row r="49" spans="1:12">
      <c r="A49" s="47" t="s">
        <v>195</v>
      </c>
    </row>
    <row r="50" spans="1:12">
      <c r="B50">
        <f>$B$29</f>
        <v>2020</v>
      </c>
      <c r="C50">
        <f t="shared" ref="C50:L50" si="23">B50+1</f>
        <v>2021</v>
      </c>
      <c r="D50">
        <f t="shared" si="23"/>
        <v>2022</v>
      </c>
      <c r="E50">
        <f t="shared" si="23"/>
        <v>2023</v>
      </c>
      <c r="F50">
        <f t="shared" si="23"/>
        <v>2024</v>
      </c>
      <c r="G50">
        <f t="shared" si="23"/>
        <v>2025</v>
      </c>
      <c r="H50">
        <f t="shared" si="23"/>
        <v>2026</v>
      </c>
      <c r="I50">
        <f t="shared" si="23"/>
        <v>2027</v>
      </c>
      <c r="J50">
        <f t="shared" si="23"/>
        <v>2028</v>
      </c>
      <c r="K50">
        <f t="shared" si="23"/>
        <v>2029</v>
      </c>
      <c r="L50">
        <f t="shared" si="23"/>
        <v>2030</v>
      </c>
    </row>
    <row r="51" spans="1:12">
      <c r="B51" t="s">
        <v>163</v>
      </c>
      <c r="C51" t="s">
        <v>163</v>
      </c>
      <c r="D51" t="s">
        <v>163</v>
      </c>
      <c r="E51" t="s">
        <v>163</v>
      </c>
      <c r="F51" t="s">
        <v>163</v>
      </c>
      <c r="G51" t="s">
        <v>163</v>
      </c>
      <c r="H51" t="s">
        <v>163</v>
      </c>
      <c r="I51" t="s">
        <v>163</v>
      </c>
      <c r="J51" t="s">
        <v>163</v>
      </c>
      <c r="K51" t="s">
        <v>163</v>
      </c>
      <c r="L51" t="s">
        <v>163</v>
      </c>
    </row>
    <row r="52" spans="1:12">
      <c r="A52" s="24" t="str">
        <f>$A$4</f>
        <v>清酒</v>
      </c>
      <c r="B52">
        <f>IFERROR(ROUND(INDEX(酒税集計pivot!$174:$194,MATCH(酒税計算用シート!$A52,酒税集計pivot!$A$174:$A$194,0),MATCH(酒税計算用シート!B$50,酒税集計pivot!$174:$174,0)),0),0)</f>
        <v>0</v>
      </c>
      <c r="C52">
        <f>IFERROR(ROUND(INDEX(酒税集計pivot!$174:$194,MATCH(酒税計算用シート!$A52,酒税集計pivot!$A$174:$A$194,0),MATCH(酒税計算用シート!C$50,酒税集計pivot!$174:$174,0)),0),0)</f>
        <v>0</v>
      </c>
      <c r="D52">
        <f>IFERROR(ROUND(INDEX(酒税集計pivot!$174:$194,MATCH(酒税計算用シート!$A52,酒税集計pivot!$A$174:$A$194,0),MATCH(酒税計算用シート!D$50,酒税集計pivot!$174:$174,0)),0),0)</f>
        <v>0</v>
      </c>
      <c r="E52">
        <f>IFERROR(ROUND(INDEX(酒税集計pivot!$174:$194,MATCH(酒税計算用シート!$A52,酒税集計pivot!$A$174:$A$194,0),MATCH(酒税計算用シート!E$50,酒税集計pivot!$174:$174,0)),0),0)</f>
        <v>0</v>
      </c>
      <c r="F52">
        <f>IFERROR(ROUND(INDEX(酒税集計pivot!$174:$194,MATCH(酒税計算用シート!$A52,酒税集計pivot!$A$174:$A$194,0),MATCH(酒税計算用シート!F$50,酒税集計pivot!$174:$174,0)),0),0)</f>
        <v>0</v>
      </c>
      <c r="G52">
        <f>IFERROR(ROUND(INDEX(酒税集計pivot!$174:$194,MATCH(酒税計算用シート!$A52,酒税集計pivot!$A$174:$A$194,0),MATCH(酒税計算用シート!G$50,酒税集計pivot!$174:$174,0)),0),0)</f>
        <v>0</v>
      </c>
      <c r="H52">
        <f>IFERROR(ROUND(INDEX(酒税集計pivot!$174:$194,MATCH(酒税計算用シート!$A52,酒税集計pivot!$A$174:$A$194,0),MATCH(酒税計算用シート!H$50,酒税集計pivot!$174:$174,0)),0),0)</f>
        <v>0</v>
      </c>
      <c r="I52">
        <f>IFERROR(ROUND(INDEX(酒税集計pivot!$174:$194,MATCH(酒税計算用シート!$A52,酒税集計pivot!$A$174:$A$194,0),MATCH(酒税計算用シート!I$50,酒税集計pivot!$174:$174,0)),0),0)</f>
        <v>0</v>
      </c>
      <c r="J52">
        <f>IFERROR(ROUND(INDEX(酒税集計pivot!$174:$194,MATCH(酒税計算用シート!$A52,酒税集計pivot!$A$174:$A$194,0),MATCH(酒税計算用シート!J$50,酒税集計pivot!$174:$174,0)),0),0)</f>
        <v>0</v>
      </c>
      <c r="K52">
        <f>IFERROR(ROUND(INDEX(酒税集計pivot!$174:$194,MATCH(酒税計算用シート!$A52,酒税集計pivot!$A$174:$A$194,0),MATCH(酒税計算用シート!K$50,酒税集計pivot!$174:$174,0)),0),0)</f>
        <v>0</v>
      </c>
      <c r="L52">
        <f>IFERROR(ROUND(INDEX(酒税集計pivot!$174:$194,MATCH(酒税計算用シート!$A52,酒税集計pivot!$A$174:$A$194,0),MATCH(酒税計算用シート!L$50,酒税集計pivot!$174:$174,0)),0),0)</f>
        <v>0</v>
      </c>
    </row>
    <row r="53" spans="1:12">
      <c r="A53" s="24" t="str">
        <f>$A$5</f>
        <v>合成清酒</v>
      </c>
      <c r="B53">
        <f>IFERROR(ROUND(INDEX(酒税集計pivot!$174:$194,MATCH(酒税計算用シート!$A53,酒税集計pivot!$A$174:$A$194,0),MATCH(酒税計算用シート!B$50,酒税集計pivot!$174:$174,0)),0),0)</f>
        <v>0</v>
      </c>
      <c r="C53">
        <f>IFERROR(ROUND(INDEX(酒税集計pivot!$174:$194,MATCH(酒税計算用シート!$A53,酒税集計pivot!$A$174:$A$194,0),MATCH(酒税計算用シート!C$50,酒税集計pivot!$174:$174,0)),0),0)</f>
        <v>0</v>
      </c>
      <c r="D53">
        <f>IFERROR(ROUND(INDEX(酒税集計pivot!$174:$194,MATCH(酒税計算用シート!$A53,酒税集計pivot!$A$174:$A$194,0),MATCH(酒税計算用シート!D$50,酒税集計pivot!$174:$174,0)),0),0)</f>
        <v>0</v>
      </c>
      <c r="E53">
        <f>IFERROR(ROUND(INDEX(酒税集計pivot!$174:$194,MATCH(酒税計算用シート!$A53,酒税集計pivot!$A$174:$A$194,0),MATCH(酒税計算用シート!E$50,酒税集計pivot!$174:$174,0)),0),0)</f>
        <v>0</v>
      </c>
      <c r="F53">
        <f>IFERROR(ROUND(INDEX(酒税集計pivot!$174:$194,MATCH(酒税計算用シート!$A53,酒税集計pivot!$A$174:$A$194,0),MATCH(酒税計算用シート!F$50,酒税集計pivot!$174:$174,0)),0),0)</f>
        <v>0</v>
      </c>
      <c r="G53">
        <f>IFERROR(ROUND(INDEX(酒税集計pivot!$174:$194,MATCH(酒税計算用シート!$A53,酒税集計pivot!$A$174:$A$194,0),MATCH(酒税計算用シート!G$50,酒税集計pivot!$174:$174,0)),0),0)</f>
        <v>0</v>
      </c>
      <c r="H53">
        <f>IFERROR(ROUND(INDEX(酒税集計pivot!$174:$194,MATCH(酒税計算用シート!$A53,酒税集計pivot!$A$174:$A$194,0),MATCH(酒税計算用シート!H$50,酒税集計pivot!$174:$174,0)),0),0)</f>
        <v>0</v>
      </c>
      <c r="I53">
        <f>IFERROR(ROUND(INDEX(酒税集計pivot!$174:$194,MATCH(酒税計算用シート!$A53,酒税集計pivot!$A$174:$A$194,0),MATCH(酒税計算用シート!I$50,酒税集計pivot!$174:$174,0)),0),0)</f>
        <v>0</v>
      </c>
      <c r="J53">
        <f>IFERROR(ROUND(INDEX(酒税集計pivot!$174:$194,MATCH(酒税計算用シート!$A53,酒税集計pivot!$A$174:$A$194,0),MATCH(酒税計算用シート!J$50,酒税集計pivot!$174:$174,0)),0),0)</f>
        <v>0</v>
      </c>
      <c r="K53">
        <f>IFERROR(ROUND(INDEX(酒税集計pivot!$174:$194,MATCH(酒税計算用シート!$A53,酒税集計pivot!$A$174:$A$194,0),MATCH(酒税計算用シート!K$50,酒税集計pivot!$174:$174,0)),0),0)</f>
        <v>0</v>
      </c>
      <c r="L53">
        <f>IFERROR(ROUND(INDEX(酒税集計pivot!$174:$194,MATCH(酒税計算用シート!$A53,酒税集計pivot!$A$174:$A$194,0),MATCH(酒税計算用シート!L$50,酒税集計pivot!$174:$174,0)),0),0)</f>
        <v>0</v>
      </c>
    </row>
    <row r="54" spans="1:12">
      <c r="A54" s="24" t="str">
        <f>$A$6</f>
        <v>連続式蒸留焼酎</v>
      </c>
      <c r="B54">
        <f>IFERROR(ROUND(INDEX(酒税集計pivot!$174:$194,MATCH(酒税計算用シート!$A54,酒税集計pivot!$A$174:$A$194,0),MATCH(酒税計算用シート!B$50,酒税集計pivot!$174:$174,0)),0),0)</f>
        <v>0</v>
      </c>
      <c r="C54">
        <f>IFERROR(ROUND(INDEX(酒税集計pivot!$174:$194,MATCH(酒税計算用シート!$A54,酒税集計pivot!$A$174:$A$194,0),MATCH(酒税計算用シート!C$50,酒税集計pivot!$174:$174,0)),0),0)</f>
        <v>0</v>
      </c>
      <c r="D54">
        <f>IFERROR(ROUND(INDEX(酒税集計pivot!$174:$194,MATCH(酒税計算用シート!$A54,酒税集計pivot!$A$174:$A$194,0),MATCH(酒税計算用シート!D$50,酒税集計pivot!$174:$174,0)),0),0)</f>
        <v>0</v>
      </c>
      <c r="E54">
        <f>IFERROR(ROUND(INDEX(酒税集計pivot!$174:$194,MATCH(酒税計算用シート!$A54,酒税集計pivot!$A$174:$A$194,0),MATCH(酒税計算用シート!E$50,酒税集計pivot!$174:$174,0)),0),0)</f>
        <v>0</v>
      </c>
      <c r="F54">
        <f>IFERROR(ROUND(INDEX(酒税集計pivot!$174:$194,MATCH(酒税計算用シート!$A54,酒税集計pivot!$A$174:$A$194,0),MATCH(酒税計算用シート!F$50,酒税集計pivot!$174:$174,0)),0),0)</f>
        <v>0</v>
      </c>
      <c r="G54">
        <f>IFERROR(ROUND(INDEX(酒税集計pivot!$174:$194,MATCH(酒税計算用シート!$A54,酒税集計pivot!$A$174:$A$194,0),MATCH(酒税計算用シート!G$50,酒税集計pivot!$174:$174,0)),0),0)</f>
        <v>0</v>
      </c>
      <c r="H54">
        <f>IFERROR(ROUND(INDEX(酒税集計pivot!$174:$194,MATCH(酒税計算用シート!$A54,酒税集計pivot!$A$174:$A$194,0),MATCH(酒税計算用シート!H$50,酒税集計pivot!$174:$174,0)),0),0)</f>
        <v>0</v>
      </c>
      <c r="I54">
        <f>IFERROR(ROUND(INDEX(酒税集計pivot!$174:$194,MATCH(酒税計算用シート!$A54,酒税集計pivot!$A$174:$A$194,0),MATCH(酒税計算用シート!I$50,酒税集計pivot!$174:$174,0)),0),0)</f>
        <v>0</v>
      </c>
      <c r="J54">
        <f>IFERROR(ROUND(INDEX(酒税集計pivot!$174:$194,MATCH(酒税計算用シート!$A54,酒税集計pivot!$A$174:$A$194,0),MATCH(酒税計算用シート!J$50,酒税集計pivot!$174:$174,0)),0),0)</f>
        <v>0</v>
      </c>
      <c r="K54">
        <f>IFERROR(ROUND(INDEX(酒税集計pivot!$174:$194,MATCH(酒税計算用シート!$A54,酒税集計pivot!$A$174:$A$194,0),MATCH(酒税計算用シート!K$50,酒税集計pivot!$174:$174,0)),0),0)</f>
        <v>0</v>
      </c>
      <c r="L54">
        <f>IFERROR(ROUND(INDEX(酒税集計pivot!$174:$194,MATCH(酒税計算用シート!$A54,酒税集計pivot!$A$174:$A$194,0),MATCH(酒税計算用シート!L$50,酒税集計pivot!$174:$174,0)),0),0)</f>
        <v>0</v>
      </c>
    </row>
    <row r="55" spans="1:12">
      <c r="A55" s="24" t="str">
        <f>$A$7</f>
        <v>単式蒸留焼酎</v>
      </c>
      <c r="B55">
        <f>IFERROR(ROUND(INDEX(酒税集計pivot!$174:$194,MATCH(酒税計算用シート!$A55,酒税集計pivot!$A$174:$A$194,0),MATCH(酒税計算用シート!B$50,酒税集計pivot!$174:$174,0)),0),0)</f>
        <v>0</v>
      </c>
      <c r="C55">
        <f>IFERROR(ROUND(INDEX(酒税集計pivot!$174:$194,MATCH(酒税計算用シート!$A55,酒税集計pivot!$A$174:$A$194,0),MATCH(酒税計算用シート!C$50,酒税集計pivot!$174:$174,0)),0),0)</f>
        <v>0</v>
      </c>
      <c r="D55">
        <f>IFERROR(ROUND(INDEX(酒税集計pivot!$174:$194,MATCH(酒税計算用シート!$A55,酒税集計pivot!$A$174:$A$194,0),MATCH(酒税計算用シート!D$50,酒税集計pivot!$174:$174,0)),0),0)</f>
        <v>0</v>
      </c>
      <c r="E55">
        <f>IFERROR(ROUND(INDEX(酒税集計pivot!$174:$194,MATCH(酒税計算用シート!$A55,酒税集計pivot!$A$174:$A$194,0),MATCH(酒税計算用シート!E$50,酒税集計pivot!$174:$174,0)),0),0)</f>
        <v>0</v>
      </c>
      <c r="F55">
        <f>IFERROR(ROUND(INDEX(酒税集計pivot!$174:$194,MATCH(酒税計算用シート!$A55,酒税集計pivot!$A$174:$A$194,0),MATCH(酒税計算用シート!F$50,酒税集計pivot!$174:$174,0)),0),0)</f>
        <v>0</v>
      </c>
      <c r="G55">
        <f>IFERROR(ROUND(INDEX(酒税集計pivot!$174:$194,MATCH(酒税計算用シート!$A55,酒税集計pivot!$A$174:$A$194,0),MATCH(酒税計算用シート!G$50,酒税集計pivot!$174:$174,0)),0),0)</f>
        <v>0</v>
      </c>
      <c r="H55">
        <f>IFERROR(ROUND(INDEX(酒税集計pivot!$174:$194,MATCH(酒税計算用シート!$A55,酒税集計pivot!$A$174:$A$194,0),MATCH(酒税計算用シート!H$50,酒税集計pivot!$174:$174,0)),0),0)</f>
        <v>0</v>
      </c>
      <c r="I55">
        <f>IFERROR(ROUND(INDEX(酒税集計pivot!$174:$194,MATCH(酒税計算用シート!$A55,酒税集計pivot!$A$174:$A$194,0),MATCH(酒税計算用シート!I$50,酒税集計pivot!$174:$174,0)),0),0)</f>
        <v>0</v>
      </c>
      <c r="J55">
        <f>IFERROR(ROUND(INDEX(酒税集計pivot!$174:$194,MATCH(酒税計算用シート!$A55,酒税集計pivot!$A$174:$A$194,0),MATCH(酒税計算用シート!J$50,酒税集計pivot!$174:$174,0)),0),0)</f>
        <v>0</v>
      </c>
      <c r="K55">
        <f>IFERROR(ROUND(INDEX(酒税集計pivot!$174:$194,MATCH(酒税計算用シート!$A55,酒税集計pivot!$A$174:$A$194,0),MATCH(酒税計算用シート!K$50,酒税集計pivot!$174:$174,0)),0),0)</f>
        <v>0</v>
      </c>
      <c r="L55">
        <f>IFERROR(ROUND(INDEX(酒税集計pivot!$174:$194,MATCH(酒税計算用シート!$A55,酒税集計pivot!$A$174:$A$194,0),MATCH(酒税計算用シート!L$50,酒税集計pivot!$174:$174,0)),0),0)</f>
        <v>0</v>
      </c>
    </row>
    <row r="56" spans="1:12">
      <c r="A56" s="24" t="str">
        <f>$A$8</f>
        <v>みりん</v>
      </c>
      <c r="B56">
        <f>IFERROR(ROUND(INDEX(酒税集計pivot!$174:$194,MATCH(酒税計算用シート!$A56,酒税集計pivot!$A$174:$A$194,0),MATCH(酒税計算用シート!B$50,酒税集計pivot!$174:$174,0)),0),0)</f>
        <v>0</v>
      </c>
      <c r="C56">
        <f>IFERROR(ROUND(INDEX(酒税集計pivot!$174:$194,MATCH(酒税計算用シート!$A56,酒税集計pivot!$A$174:$A$194,0),MATCH(酒税計算用シート!C$50,酒税集計pivot!$174:$174,0)),0),0)</f>
        <v>0</v>
      </c>
      <c r="D56">
        <f>IFERROR(ROUND(INDEX(酒税集計pivot!$174:$194,MATCH(酒税計算用シート!$A56,酒税集計pivot!$A$174:$A$194,0),MATCH(酒税計算用シート!D$50,酒税集計pivot!$174:$174,0)),0),0)</f>
        <v>0</v>
      </c>
      <c r="E56">
        <f>IFERROR(ROUND(INDEX(酒税集計pivot!$174:$194,MATCH(酒税計算用シート!$A56,酒税集計pivot!$A$174:$A$194,0),MATCH(酒税計算用シート!E$50,酒税集計pivot!$174:$174,0)),0),0)</f>
        <v>0</v>
      </c>
      <c r="F56">
        <f>IFERROR(ROUND(INDEX(酒税集計pivot!$174:$194,MATCH(酒税計算用シート!$A56,酒税集計pivot!$A$174:$A$194,0),MATCH(酒税計算用シート!F$50,酒税集計pivot!$174:$174,0)),0),0)</f>
        <v>0</v>
      </c>
      <c r="G56">
        <f>IFERROR(ROUND(INDEX(酒税集計pivot!$174:$194,MATCH(酒税計算用シート!$A56,酒税集計pivot!$A$174:$A$194,0),MATCH(酒税計算用シート!G$50,酒税集計pivot!$174:$174,0)),0),0)</f>
        <v>0</v>
      </c>
      <c r="H56">
        <f>IFERROR(ROUND(INDEX(酒税集計pivot!$174:$194,MATCH(酒税計算用シート!$A56,酒税集計pivot!$A$174:$A$194,0),MATCH(酒税計算用シート!H$50,酒税集計pivot!$174:$174,0)),0),0)</f>
        <v>0</v>
      </c>
      <c r="I56">
        <f>IFERROR(ROUND(INDEX(酒税集計pivot!$174:$194,MATCH(酒税計算用シート!$A56,酒税集計pivot!$A$174:$A$194,0),MATCH(酒税計算用シート!I$50,酒税集計pivot!$174:$174,0)),0),0)</f>
        <v>0</v>
      </c>
      <c r="J56">
        <f>IFERROR(ROUND(INDEX(酒税集計pivot!$174:$194,MATCH(酒税計算用シート!$A56,酒税集計pivot!$A$174:$A$194,0),MATCH(酒税計算用シート!J$50,酒税集計pivot!$174:$174,0)),0),0)</f>
        <v>0</v>
      </c>
      <c r="K56">
        <f>IFERROR(ROUND(INDEX(酒税集計pivot!$174:$194,MATCH(酒税計算用シート!$A56,酒税集計pivot!$A$174:$A$194,0),MATCH(酒税計算用シート!K$50,酒税集計pivot!$174:$174,0)),0),0)</f>
        <v>0</v>
      </c>
      <c r="L56">
        <f>IFERROR(ROUND(INDEX(酒税集計pivot!$174:$194,MATCH(酒税計算用シート!$A56,酒税集計pivot!$A$174:$A$194,0),MATCH(酒税計算用シート!L$50,酒税集計pivot!$174:$174,0)),0),0)</f>
        <v>0</v>
      </c>
    </row>
    <row r="57" spans="1:12">
      <c r="A57" s="24" t="str">
        <f>$A$9</f>
        <v>ビール</v>
      </c>
      <c r="B57">
        <f>IFERROR(ROUND(INDEX(酒税集計pivot!$174:$194,MATCH(酒税計算用シート!$A57,酒税集計pivot!$A$174:$A$194,0),MATCH(酒税計算用シート!B$50,酒税集計pivot!$174:$174,0)),0),0)</f>
        <v>0</v>
      </c>
      <c r="C57">
        <f>IFERROR(ROUND(INDEX(酒税集計pivot!$174:$194,MATCH(酒税計算用シート!$A57,酒税集計pivot!$A$174:$A$194,0),MATCH(酒税計算用シート!C$50,酒税集計pivot!$174:$174,0)),0),0)</f>
        <v>0</v>
      </c>
      <c r="D57">
        <f>IFERROR(ROUND(INDEX(酒税集計pivot!$174:$194,MATCH(酒税計算用シート!$A57,酒税集計pivot!$A$174:$A$194,0),MATCH(酒税計算用シート!D$50,酒税集計pivot!$174:$174,0)),0),0)</f>
        <v>0</v>
      </c>
      <c r="E57">
        <f>IFERROR(ROUND(INDEX(酒税集計pivot!$174:$194,MATCH(酒税計算用シート!$A57,酒税集計pivot!$A$174:$A$194,0),MATCH(酒税計算用シート!E$50,酒税集計pivot!$174:$174,0)),0),0)</f>
        <v>0</v>
      </c>
      <c r="F57">
        <f>IFERROR(ROUND(INDEX(酒税集計pivot!$174:$194,MATCH(酒税計算用シート!$A57,酒税集計pivot!$A$174:$A$194,0),MATCH(酒税計算用シート!F$50,酒税集計pivot!$174:$174,0)),0),0)</f>
        <v>0</v>
      </c>
      <c r="G57">
        <f>IFERROR(ROUND(INDEX(酒税集計pivot!$174:$194,MATCH(酒税計算用シート!$A57,酒税集計pivot!$A$174:$A$194,0),MATCH(酒税計算用シート!G$50,酒税集計pivot!$174:$174,0)),0),0)</f>
        <v>0</v>
      </c>
      <c r="H57">
        <f>IFERROR(ROUND(INDEX(酒税集計pivot!$174:$194,MATCH(酒税計算用シート!$A57,酒税集計pivot!$A$174:$A$194,0),MATCH(酒税計算用シート!H$50,酒税集計pivot!$174:$174,0)),0),0)</f>
        <v>0</v>
      </c>
      <c r="I57">
        <f>IFERROR(ROUND(INDEX(酒税集計pivot!$174:$194,MATCH(酒税計算用シート!$A57,酒税集計pivot!$A$174:$A$194,0),MATCH(酒税計算用シート!I$50,酒税集計pivot!$174:$174,0)),0),0)</f>
        <v>0</v>
      </c>
      <c r="J57">
        <f>IFERROR(ROUND(INDEX(酒税集計pivot!$174:$194,MATCH(酒税計算用シート!$A57,酒税集計pivot!$A$174:$A$194,0),MATCH(酒税計算用シート!J$50,酒税集計pivot!$174:$174,0)),0),0)</f>
        <v>0</v>
      </c>
      <c r="K57">
        <f>IFERROR(ROUND(INDEX(酒税集計pivot!$174:$194,MATCH(酒税計算用シート!$A57,酒税集計pivot!$A$174:$A$194,0),MATCH(酒税計算用シート!K$50,酒税集計pivot!$174:$174,0)),0),0)</f>
        <v>0</v>
      </c>
      <c r="L57">
        <f>IFERROR(ROUND(INDEX(酒税集計pivot!$174:$194,MATCH(酒税計算用シート!$A57,酒税集計pivot!$A$174:$A$194,0),MATCH(酒税計算用シート!L$50,酒税集計pivot!$174:$174,0)),0),0)</f>
        <v>0</v>
      </c>
    </row>
    <row r="58" spans="1:12">
      <c r="A58" s="24" t="str">
        <f>$A$10</f>
        <v>果実酒</v>
      </c>
      <c r="B58">
        <f>IFERROR(ROUND(INDEX(酒税集計pivot!$174:$194,MATCH(酒税計算用シート!$A58,酒税集計pivot!$A$174:$A$194,0),MATCH(酒税計算用シート!B$50,酒税集計pivot!$174:$174,0)),0),0)</f>
        <v>0</v>
      </c>
      <c r="C58">
        <f>IFERROR(ROUND(INDEX(酒税集計pivot!$174:$194,MATCH(酒税計算用シート!$A58,酒税集計pivot!$A$174:$A$194,0),MATCH(酒税計算用シート!C$50,酒税集計pivot!$174:$174,0)),0),0)</f>
        <v>0</v>
      </c>
      <c r="D58">
        <f>IFERROR(ROUND(INDEX(酒税集計pivot!$174:$194,MATCH(酒税計算用シート!$A58,酒税集計pivot!$A$174:$A$194,0),MATCH(酒税計算用シート!D$50,酒税集計pivot!$174:$174,0)),0),0)</f>
        <v>0</v>
      </c>
      <c r="E58">
        <f>IFERROR(ROUND(INDEX(酒税集計pivot!$174:$194,MATCH(酒税計算用シート!$A58,酒税集計pivot!$A$174:$A$194,0),MATCH(酒税計算用シート!E$50,酒税集計pivot!$174:$174,0)),0),0)</f>
        <v>0</v>
      </c>
      <c r="F58">
        <f>IFERROR(ROUND(INDEX(酒税集計pivot!$174:$194,MATCH(酒税計算用シート!$A58,酒税集計pivot!$A$174:$A$194,0),MATCH(酒税計算用シート!F$50,酒税集計pivot!$174:$174,0)),0),0)</f>
        <v>0</v>
      </c>
      <c r="G58">
        <f>IFERROR(ROUND(INDEX(酒税集計pivot!$174:$194,MATCH(酒税計算用シート!$A58,酒税集計pivot!$A$174:$A$194,0),MATCH(酒税計算用シート!G$50,酒税集計pivot!$174:$174,0)),0),0)</f>
        <v>0</v>
      </c>
      <c r="H58">
        <f>IFERROR(ROUND(INDEX(酒税集計pivot!$174:$194,MATCH(酒税計算用シート!$A58,酒税集計pivot!$A$174:$A$194,0),MATCH(酒税計算用シート!H$50,酒税集計pivot!$174:$174,0)),0),0)</f>
        <v>0</v>
      </c>
      <c r="I58">
        <f>IFERROR(ROUND(INDEX(酒税集計pivot!$174:$194,MATCH(酒税計算用シート!$A58,酒税集計pivot!$A$174:$A$194,0),MATCH(酒税計算用シート!I$50,酒税集計pivot!$174:$174,0)),0),0)</f>
        <v>0</v>
      </c>
      <c r="J58">
        <f>IFERROR(ROUND(INDEX(酒税集計pivot!$174:$194,MATCH(酒税計算用シート!$A58,酒税集計pivot!$A$174:$A$194,0),MATCH(酒税計算用シート!J$50,酒税集計pivot!$174:$174,0)),0),0)</f>
        <v>0</v>
      </c>
      <c r="K58">
        <f>IFERROR(ROUND(INDEX(酒税集計pivot!$174:$194,MATCH(酒税計算用シート!$A58,酒税集計pivot!$A$174:$A$194,0),MATCH(酒税計算用シート!K$50,酒税集計pivot!$174:$174,0)),0),0)</f>
        <v>0</v>
      </c>
      <c r="L58">
        <f>IFERROR(ROUND(INDEX(酒税集計pivot!$174:$194,MATCH(酒税計算用シート!$A58,酒税集計pivot!$A$174:$A$194,0),MATCH(酒税計算用シート!L$50,酒税集計pivot!$174:$174,0)),0),0)</f>
        <v>0</v>
      </c>
    </row>
    <row r="59" spans="1:12">
      <c r="A59" s="24" t="str">
        <f>$A$11</f>
        <v>甘味果実酒</v>
      </c>
      <c r="B59">
        <f>IFERROR(ROUND(INDEX(酒税集計pivot!$174:$194,MATCH(酒税計算用シート!$A59,酒税集計pivot!$A$174:$A$194,0),MATCH(酒税計算用シート!B$50,酒税集計pivot!$174:$174,0)),0),0)</f>
        <v>0</v>
      </c>
      <c r="C59">
        <f>IFERROR(ROUND(INDEX(酒税集計pivot!$174:$194,MATCH(酒税計算用シート!$A59,酒税集計pivot!$A$174:$A$194,0),MATCH(酒税計算用シート!C$50,酒税集計pivot!$174:$174,0)),0),0)</f>
        <v>0</v>
      </c>
      <c r="D59">
        <f>IFERROR(ROUND(INDEX(酒税集計pivot!$174:$194,MATCH(酒税計算用シート!$A59,酒税集計pivot!$A$174:$A$194,0),MATCH(酒税計算用シート!D$50,酒税集計pivot!$174:$174,0)),0),0)</f>
        <v>0</v>
      </c>
      <c r="E59">
        <f>IFERROR(ROUND(INDEX(酒税集計pivot!$174:$194,MATCH(酒税計算用シート!$A59,酒税集計pivot!$A$174:$A$194,0),MATCH(酒税計算用シート!E$50,酒税集計pivot!$174:$174,0)),0),0)</f>
        <v>0</v>
      </c>
      <c r="F59">
        <f>IFERROR(ROUND(INDEX(酒税集計pivot!$174:$194,MATCH(酒税計算用シート!$A59,酒税集計pivot!$A$174:$A$194,0),MATCH(酒税計算用シート!F$50,酒税集計pivot!$174:$174,0)),0),0)</f>
        <v>0</v>
      </c>
      <c r="G59">
        <f>IFERROR(ROUND(INDEX(酒税集計pivot!$174:$194,MATCH(酒税計算用シート!$A59,酒税集計pivot!$A$174:$A$194,0),MATCH(酒税計算用シート!G$50,酒税集計pivot!$174:$174,0)),0),0)</f>
        <v>0</v>
      </c>
      <c r="H59">
        <f>IFERROR(ROUND(INDEX(酒税集計pivot!$174:$194,MATCH(酒税計算用シート!$A59,酒税集計pivot!$A$174:$A$194,0),MATCH(酒税計算用シート!H$50,酒税集計pivot!$174:$174,0)),0),0)</f>
        <v>0</v>
      </c>
      <c r="I59">
        <f>IFERROR(ROUND(INDEX(酒税集計pivot!$174:$194,MATCH(酒税計算用シート!$A59,酒税集計pivot!$A$174:$A$194,0),MATCH(酒税計算用シート!I$50,酒税集計pivot!$174:$174,0)),0),0)</f>
        <v>0</v>
      </c>
      <c r="J59">
        <f>IFERROR(ROUND(INDEX(酒税集計pivot!$174:$194,MATCH(酒税計算用シート!$A59,酒税集計pivot!$A$174:$A$194,0),MATCH(酒税計算用シート!J$50,酒税集計pivot!$174:$174,0)),0),0)</f>
        <v>0</v>
      </c>
      <c r="K59">
        <f>IFERROR(ROUND(INDEX(酒税集計pivot!$174:$194,MATCH(酒税計算用シート!$A59,酒税集計pivot!$A$174:$A$194,0),MATCH(酒税計算用シート!K$50,酒税集計pivot!$174:$174,0)),0),0)</f>
        <v>0</v>
      </c>
      <c r="L59">
        <f>IFERROR(ROUND(INDEX(酒税集計pivot!$174:$194,MATCH(酒税計算用シート!$A59,酒税集計pivot!$A$174:$A$194,0),MATCH(酒税計算用シート!L$50,酒税集計pivot!$174:$174,0)),0),0)</f>
        <v>0</v>
      </c>
    </row>
    <row r="60" spans="1:12">
      <c r="A60" s="24" t="str">
        <f>$A$12</f>
        <v>ウイスキー</v>
      </c>
      <c r="B60">
        <f>IFERROR(ROUND(INDEX(酒税集計pivot!$174:$194,MATCH(酒税計算用シート!$A60,酒税集計pivot!$A$174:$A$194,0),MATCH(酒税計算用シート!B$50,酒税集計pivot!$174:$174,0)),0),0)</f>
        <v>0</v>
      </c>
      <c r="C60">
        <f>IFERROR(ROUND(INDEX(酒税集計pivot!$174:$194,MATCH(酒税計算用シート!$A60,酒税集計pivot!$A$174:$A$194,0),MATCH(酒税計算用シート!C$50,酒税集計pivot!$174:$174,0)),0),0)</f>
        <v>0</v>
      </c>
      <c r="D60">
        <f>IFERROR(ROUND(INDEX(酒税集計pivot!$174:$194,MATCH(酒税計算用シート!$A60,酒税集計pivot!$A$174:$A$194,0),MATCH(酒税計算用シート!D$50,酒税集計pivot!$174:$174,0)),0),0)</f>
        <v>0</v>
      </c>
      <c r="E60">
        <f>IFERROR(ROUND(INDEX(酒税集計pivot!$174:$194,MATCH(酒税計算用シート!$A60,酒税集計pivot!$A$174:$A$194,0),MATCH(酒税計算用シート!E$50,酒税集計pivot!$174:$174,0)),0),0)</f>
        <v>0</v>
      </c>
      <c r="F60">
        <f>IFERROR(ROUND(INDEX(酒税集計pivot!$174:$194,MATCH(酒税計算用シート!$A60,酒税集計pivot!$A$174:$A$194,0),MATCH(酒税計算用シート!F$50,酒税集計pivot!$174:$174,0)),0),0)</f>
        <v>0</v>
      </c>
      <c r="G60">
        <f>IFERROR(ROUND(INDEX(酒税集計pivot!$174:$194,MATCH(酒税計算用シート!$A60,酒税集計pivot!$A$174:$A$194,0),MATCH(酒税計算用シート!G$50,酒税集計pivot!$174:$174,0)),0),0)</f>
        <v>0</v>
      </c>
      <c r="H60">
        <f>IFERROR(ROUND(INDEX(酒税集計pivot!$174:$194,MATCH(酒税計算用シート!$A60,酒税集計pivot!$A$174:$A$194,0),MATCH(酒税計算用シート!H$50,酒税集計pivot!$174:$174,0)),0),0)</f>
        <v>0</v>
      </c>
      <c r="I60">
        <f>IFERROR(ROUND(INDEX(酒税集計pivot!$174:$194,MATCH(酒税計算用シート!$A60,酒税集計pivot!$A$174:$A$194,0),MATCH(酒税計算用シート!I$50,酒税集計pivot!$174:$174,0)),0),0)</f>
        <v>0</v>
      </c>
      <c r="J60">
        <f>IFERROR(ROUND(INDEX(酒税集計pivot!$174:$194,MATCH(酒税計算用シート!$A60,酒税集計pivot!$A$174:$A$194,0),MATCH(酒税計算用シート!J$50,酒税集計pivot!$174:$174,0)),0),0)</f>
        <v>0</v>
      </c>
      <c r="K60">
        <f>IFERROR(ROUND(INDEX(酒税集計pivot!$174:$194,MATCH(酒税計算用シート!$A60,酒税集計pivot!$A$174:$A$194,0),MATCH(酒税計算用シート!K$50,酒税集計pivot!$174:$174,0)),0),0)</f>
        <v>0</v>
      </c>
      <c r="L60">
        <f>IFERROR(ROUND(INDEX(酒税集計pivot!$174:$194,MATCH(酒税計算用シート!$A60,酒税集計pivot!$A$174:$A$194,0),MATCH(酒税計算用シート!L$50,酒税集計pivot!$174:$174,0)),0),0)</f>
        <v>0</v>
      </c>
    </row>
    <row r="61" spans="1:12">
      <c r="A61" s="24" t="str">
        <f>$A$13</f>
        <v>ブランデー</v>
      </c>
      <c r="B61">
        <f>IFERROR(ROUND(INDEX(酒税集計pivot!$174:$194,MATCH(酒税計算用シート!$A61,酒税集計pivot!$A$174:$A$194,0),MATCH(酒税計算用シート!B$50,酒税集計pivot!$174:$174,0)),0),0)</f>
        <v>0</v>
      </c>
      <c r="C61">
        <f>IFERROR(ROUND(INDEX(酒税集計pivot!$174:$194,MATCH(酒税計算用シート!$A61,酒税集計pivot!$A$174:$A$194,0),MATCH(酒税計算用シート!C$50,酒税集計pivot!$174:$174,0)),0),0)</f>
        <v>0</v>
      </c>
      <c r="D61">
        <f>IFERROR(ROUND(INDEX(酒税集計pivot!$174:$194,MATCH(酒税計算用シート!$A61,酒税集計pivot!$A$174:$A$194,0),MATCH(酒税計算用シート!D$50,酒税集計pivot!$174:$174,0)),0),0)</f>
        <v>0</v>
      </c>
      <c r="E61">
        <f>IFERROR(ROUND(INDEX(酒税集計pivot!$174:$194,MATCH(酒税計算用シート!$A61,酒税集計pivot!$A$174:$A$194,0),MATCH(酒税計算用シート!E$50,酒税集計pivot!$174:$174,0)),0),0)</f>
        <v>0</v>
      </c>
      <c r="F61">
        <f>IFERROR(ROUND(INDEX(酒税集計pivot!$174:$194,MATCH(酒税計算用シート!$A61,酒税集計pivot!$A$174:$A$194,0),MATCH(酒税計算用シート!F$50,酒税集計pivot!$174:$174,0)),0),0)</f>
        <v>0</v>
      </c>
      <c r="G61">
        <f>IFERROR(ROUND(INDEX(酒税集計pivot!$174:$194,MATCH(酒税計算用シート!$A61,酒税集計pivot!$A$174:$A$194,0),MATCH(酒税計算用シート!G$50,酒税集計pivot!$174:$174,0)),0),0)</f>
        <v>0</v>
      </c>
      <c r="H61">
        <f>IFERROR(ROUND(INDEX(酒税集計pivot!$174:$194,MATCH(酒税計算用シート!$A61,酒税集計pivot!$A$174:$A$194,0),MATCH(酒税計算用シート!H$50,酒税集計pivot!$174:$174,0)),0),0)</f>
        <v>0</v>
      </c>
      <c r="I61">
        <f>IFERROR(ROUND(INDEX(酒税集計pivot!$174:$194,MATCH(酒税計算用シート!$A61,酒税集計pivot!$A$174:$A$194,0),MATCH(酒税計算用シート!I$50,酒税集計pivot!$174:$174,0)),0),0)</f>
        <v>0</v>
      </c>
      <c r="J61">
        <f>IFERROR(ROUND(INDEX(酒税集計pivot!$174:$194,MATCH(酒税計算用シート!$A61,酒税集計pivot!$A$174:$A$194,0),MATCH(酒税計算用シート!J$50,酒税集計pivot!$174:$174,0)),0),0)</f>
        <v>0</v>
      </c>
      <c r="K61">
        <f>IFERROR(ROUND(INDEX(酒税集計pivot!$174:$194,MATCH(酒税計算用シート!$A61,酒税集計pivot!$A$174:$A$194,0),MATCH(酒税計算用シート!K$50,酒税集計pivot!$174:$174,0)),0),0)</f>
        <v>0</v>
      </c>
      <c r="L61">
        <f>IFERROR(ROUND(INDEX(酒税集計pivot!$174:$194,MATCH(酒税計算用シート!$A61,酒税集計pivot!$A$174:$A$194,0),MATCH(酒税計算用シート!L$50,酒税集計pivot!$174:$174,0)),0),0)</f>
        <v>0</v>
      </c>
    </row>
    <row r="62" spans="1:12">
      <c r="A62" s="24" t="str">
        <f>$A$14</f>
        <v>原料用アルコール</v>
      </c>
      <c r="B62">
        <f>IFERROR(ROUND(INDEX(酒税集計pivot!$174:$194,MATCH(酒税計算用シート!$A62,酒税集計pivot!$A$174:$A$194,0),MATCH(酒税計算用シート!B$50,酒税集計pivot!$174:$174,0)),0),0)</f>
        <v>0</v>
      </c>
      <c r="C62">
        <f>IFERROR(ROUND(INDEX(酒税集計pivot!$174:$194,MATCH(酒税計算用シート!$A62,酒税集計pivot!$A$174:$A$194,0),MATCH(酒税計算用シート!C$50,酒税集計pivot!$174:$174,0)),0),0)</f>
        <v>0</v>
      </c>
      <c r="D62">
        <f>IFERROR(ROUND(INDEX(酒税集計pivot!$174:$194,MATCH(酒税計算用シート!$A62,酒税集計pivot!$A$174:$A$194,0),MATCH(酒税計算用シート!D$50,酒税集計pivot!$174:$174,0)),0),0)</f>
        <v>0</v>
      </c>
      <c r="E62">
        <f>IFERROR(ROUND(INDEX(酒税集計pivot!$174:$194,MATCH(酒税計算用シート!$A62,酒税集計pivot!$A$174:$A$194,0),MATCH(酒税計算用シート!E$50,酒税集計pivot!$174:$174,0)),0),0)</f>
        <v>0</v>
      </c>
      <c r="F62">
        <f>IFERROR(ROUND(INDEX(酒税集計pivot!$174:$194,MATCH(酒税計算用シート!$A62,酒税集計pivot!$A$174:$A$194,0),MATCH(酒税計算用シート!F$50,酒税集計pivot!$174:$174,0)),0),0)</f>
        <v>0</v>
      </c>
      <c r="G62">
        <f>IFERROR(ROUND(INDEX(酒税集計pivot!$174:$194,MATCH(酒税計算用シート!$A62,酒税集計pivot!$A$174:$A$194,0),MATCH(酒税計算用シート!G$50,酒税集計pivot!$174:$174,0)),0),0)</f>
        <v>0</v>
      </c>
      <c r="H62">
        <f>IFERROR(ROUND(INDEX(酒税集計pivot!$174:$194,MATCH(酒税計算用シート!$A62,酒税集計pivot!$A$174:$A$194,0),MATCH(酒税計算用シート!H$50,酒税集計pivot!$174:$174,0)),0),0)</f>
        <v>0</v>
      </c>
      <c r="I62">
        <f>IFERROR(ROUND(INDEX(酒税集計pivot!$174:$194,MATCH(酒税計算用シート!$A62,酒税集計pivot!$A$174:$A$194,0),MATCH(酒税計算用シート!I$50,酒税集計pivot!$174:$174,0)),0),0)</f>
        <v>0</v>
      </c>
      <c r="J62">
        <f>IFERROR(ROUND(INDEX(酒税集計pivot!$174:$194,MATCH(酒税計算用シート!$A62,酒税集計pivot!$A$174:$A$194,0),MATCH(酒税計算用シート!J$50,酒税集計pivot!$174:$174,0)),0),0)</f>
        <v>0</v>
      </c>
      <c r="K62">
        <f>IFERROR(ROUND(INDEX(酒税集計pivot!$174:$194,MATCH(酒税計算用シート!$A62,酒税集計pivot!$A$174:$A$194,0),MATCH(酒税計算用シート!K$50,酒税集計pivot!$174:$174,0)),0),0)</f>
        <v>0</v>
      </c>
      <c r="L62">
        <f>IFERROR(ROUND(INDEX(酒税集計pivot!$174:$194,MATCH(酒税計算用シート!$A62,酒税集計pivot!$A$174:$A$194,0),MATCH(酒税計算用シート!L$50,酒税集計pivot!$174:$174,0)),0),0)</f>
        <v>0</v>
      </c>
    </row>
    <row r="63" spans="1:12">
      <c r="A63" s="24" t="str">
        <f>$A$15</f>
        <v>発泡酒</v>
      </c>
      <c r="B63">
        <f>IFERROR(ROUND(INDEX(酒税集計pivot!$174:$194,MATCH(酒税計算用シート!$A63,酒税集計pivot!$A$174:$A$194,0),MATCH(酒税計算用シート!B$50,酒税集計pivot!$174:$174,0)),0),0)</f>
        <v>0</v>
      </c>
      <c r="C63">
        <f>IFERROR(ROUND(INDEX(酒税集計pivot!$174:$194,MATCH(酒税計算用シート!$A63,酒税集計pivot!$A$174:$A$194,0),MATCH(酒税計算用シート!C$50,酒税集計pivot!$174:$174,0)),0),0)</f>
        <v>0</v>
      </c>
      <c r="D63">
        <f>IFERROR(ROUND(INDEX(酒税集計pivot!$174:$194,MATCH(酒税計算用シート!$A63,酒税集計pivot!$A$174:$A$194,0),MATCH(酒税計算用シート!D$50,酒税集計pivot!$174:$174,0)),0),0)</f>
        <v>0</v>
      </c>
      <c r="E63">
        <f>IFERROR(ROUND(INDEX(酒税集計pivot!$174:$194,MATCH(酒税計算用シート!$A63,酒税集計pivot!$A$174:$A$194,0),MATCH(酒税計算用シート!E$50,酒税集計pivot!$174:$174,0)),0),0)</f>
        <v>0</v>
      </c>
      <c r="F63">
        <f>IFERROR(ROUND(INDEX(酒税集計pivot!$174:$194,MATCH(酒税計算用シート!$A63,酒税集計pivot!$A$174:$A$194,0),MATCH(酒税計算用シート!F$50,酒税集計pivot!$174:$174,0)),0),0)</f>
        <v>0</v>
      </c>
      <c r="G63">
        <f>IFERROR(ROUND(INDEX(酒税集計pivot!$174:$194,MATCH(酒税計算用シート!$A63,酒税集計pivot!$A$174:$A$194,0),MATCH(酒税計算用シート!G$50,酒税集計pivot!$174:$174,0)),0),0)</f>
        <v>0</v>
      </c>
      <c r="H63">
        <f>IFERROR(ROUND(INDEX(酒税集計pivot!$174:$194,MATCH(酒税計算用シート!$A63,酒税集計pivot!$A$174:$A$194,0),MATCH(酒税計算用シート!H$50,酒税集計pivot!$174:$174,0)),0),0)</f>
        <v>0</v>
      </c>
      <c r="I63">
        <f>IFERROR(ROUND(INDEX(酒税集計pivot!$174:$194,MATCH(酒税計算用シート!$A63,酒税集計pivot!$A$174:$A$194,0),MATCH(酒税計算用シート!I$50,酒税集計pivot!$174:$174,0)),0),0)</f>
        <v>0</v>
      </c>
      <c r="J63">
        <f>IFERROR(ROUND(INDEX(酒税集計pivot!$174:$194,MATCH(酒税計算用シート!$A63,酒税集計pivot!$A$174:$A$194,0),MATCH(酒税計算用シート!J$50,酒税集計pivot!$174:$174,0)),0),0)</f>
        <v>0</v>
      </c>
      <c r="K63">
        <f>IFERROR(ROUND(INDEX(酒税集計pivot!$174:$194,MATCH(酒税計算用シート!$A63,酒税集計pivot!$A$174:$A$194,0),MATCH(酒税計算用シート!K$50,酒税集計pivot!$174:$174,0)),0),0)</f>
        <v>0</v>
      </c>
      <c r="L63">
        <f>IFERROR(ROUND(INDEX(酒税集計pivot!$174:$194,MATCH(酒税計算用シート!$A63,酒税集計pivot!$A$174:$A$194,0),MATCH(酒税計算用シート!L$50,酒税集計pivot!$174:$174,0)),0),0)</f>
        <v>0</v>
      </c>
    </row>
    <row r="64" spans="1:12">
      <c r="A64" s="24" t="str">
        <f>$A$16</f>
        <v>その他の醸造酒</v>
      </c>
      <c r="B64">
        <f>IFERROR(ROUND(INDEX(酒税集計pivot!$174:$194,MATCH(酒税計算用シート!$A64,酒税集計pivot!$A$174:$A$194,0),MATCH(酒税計算用シート!B$50,酒税集計pivot!$174:$174,0)),0),0)</f>
        <v>0</v>
      </c>
      <c r="C64">
        <f>IFERROR(ROUND(INDEX(酒税集計pivot!$174:$194,MATCH(酒税計算用シート!$A64,酒税集計pivot!$A$174:$A$194,0),MATCH(酒税計算用シート!C$50,酒税集計pivot!$174:$174,0)),0),0)</f>
        <v>0</v>
      </c>
      <c r="D64">
        <f>IFERROR(ROUND(INDEX(酒税集計pivot!$174:$194,MATCH(酒税計算用シート!$A64,酒税集計pivot!$A$174:$A$194,0),MATCH(酒税計算用シート!D$50,酒税集計pivot!$174:$174,0)),0),0)</f>
        <v>0</v>
      </c>
      <c r="E64">
        <f>IFERROR(ROUND(INDEX(酒税集計pivot!$174:$194,MATCH(酒税計算用シート!$A64,酒税集計pivot!$A$174:$A$194,0),MATCH(酒税計算用シート!E$50,酒税集計pivot!$174:$174,0)),0),0)</f>
        <v>0</v>
      </c>
      <c r="F64">
        <f>IFERROR(ROUND(INDEX(酒税集計pivot!$174:$194,MATCH(酒税計算用シート!$A64,酒税集計pivot!$A$174:$A$194,0),MATCH(酒税計算用シート!F$50,酒税集計pivot!$174:$174,0)),0),0)</f>
        <v>0</v>
      </c>
      <c r="G64">
        <f>IFERROR(ROUND(INDEX(酒税集計pivot!$174:$194,MATCH(酒税計算用シート!$A64,酒税集計pivot!$A$174:$A$194,0),MATCH(酒税計算用シート!G$50,酒税集計pivot!$174:$174,0)),0),0)</f>
        <v>0</v>
      </c>
      <c r="H64">
        <f>IFERROR(ROUND(INDEX(酒税集計pivot!$174:$194,MATCH(酒税計算用シート!$A64,酒税集計pivot!$A$174:$A$194,0),MATCH(酒税計算用シート!H$50,酒税集計pivot!$174:$174,0)),0),0)</f>
        <v>0</v>
      </c>
      <c r="I64">
        <f>IFERROR(ROUND(INDEX(酒税集計pivot!$174:$194,MATCH(酒税計算用シート!$A64,酒税集計pivot!$A$174:$A$194,0),MATCH(酒税計算用シート!I$50,酒税集計pivot!$174:$174,0)),0),0)</f>
        <v>0</v>
      </c>
      <c r="J64">
        <f>IFERROR(ROUND(INDEX(酒税集計pivot!$174:$194,MATCH(酒税計算用シート!$A64,酒税集計pivot!$A$174:$A$194,0),MATCH(酒税計算用シート!J$50,酒税集計pivot!$174:$174,0)),0),0)</f>
        <v>0</v>
      </c>
      <c r="K64">
        <f>IFERROR(ROUND(INDEX(酒税集計pivot!$174:$194,MATCH(酒税計算用シート!$A64,酒税集計pivot!$A$174:$A$194,0),MATCH(酒税計算用シート!K$50,酒税集計pivot!$174:$174,0)),0),0)</f>
        <v>0</v>
      </c>
      <c r="L64">
        <f>IFERROR(ROUND(INDEX(酒税集計pivot!$174:$194,MATCH(酒税計算用シート!$A64,酒税集計pivot!$A$174:$A$194,0),MATCH(酒税計算用シート!L$50,酒税集計pivot!$174:$174,0)),0),0)</f>
        <v>0</v>
      </c>
    </row>
    <row r="65" spans="1:12">
      <c r="A65" s="24" t="str">
        <f>$A$17</f>
        <v>スピリッツ</v>
      </c>
      <c r="B65">
        <f>IFERROR(ROUND(INDEX(酒税集計pivot!$174:$194,MATCH(酒税計算用シート!$A65,酒税集計pivot!$A$174:$A$194,0),MATCH(酒税計算用シート!B$50,酒税集計pivot!$174:$174,0)),0),0)</f>
        <v>0</v>
      </c>
      <c r="C65">
        <f>IFERROR(ROUND(INDEX(酒税集計pivot!$174:$194,MATCH(酒税計算用シート!$A65,酒税集計pivot!$A$174:$A$194,0),MATCH(酒税計算用シート!C$50,酒税集計pivot!$174:$174,0)),0),0)</f>
        <v>0</v>
      </c>
      <c r="D65">
        <f>IFERROR(ROUND(INDEX(酒税集計pivot!$174:$194,MATCH(酒税計算用シート!$A65,酒税集計pivot!$A$174:$A$194,0),MATCH(酒税計算用シート!D$50,酒税集計pivot!$174:$174,0)),0),0)</f>
        <v>0</v>
      </c>
      <c r="E65">
        <f>IFERROR(ROUND(INDEX(酒税集計pivot!$174:$194,MATCH(酒税計算用シート!$A65,酒税集計pivot!$A$174:$A$194,0),MATCH(酒税計算用シート!E$50,酒税集計pivot!$174:$174,0)),0),0)</f>
        <v>0</v>
      </c>
      <c r="F65">
        <f>IFERROR(ROUND(INDEX(酒税集計pivot!$174:$194,MATCH(酒税計算用シート!$A65,酒税集計pivot!$A$174:$A$194,0),MATCH(酒税計算用シート!F$50,酒税集計pivot!$174:$174,0)),0),0)</f>
        <v>0</v>
      </c>
      <c r="G65">
        <f>IFERROR(ROUND(INDEX(酒税集計pivot!$174:$194,MATCH(酒税計算用シート!$A65,酒税集計pivot!$A$174:$A$194,0),MATCH(酒税計算用シート!G$50,酒税集計pivot!$174:$174,0)),0),0)</f>
        <v>0</v>
      </c>
      <c r="H65">
        <f>IFERROR(ROUND(INDEX(酒税集計pivot!$174:$194,MATCH(酒税計算用シート!$A65,酒税集計pivot!$A$174:$A$194,0),MATCH(酒税計算用シート!H$50,酒税集計pivot!$174:$174,0)),0),0)</f>
        <v>0</v>
      </c>
      <c r="I65">
        <f>IFERROR(ROUND(INDEX(酒税集計pivot!$174:$194,MATCH(酒税計算用シート!$A65,酒税集計pivot!$A$174:$A$194,0),MATCH(酒税計算用シート!I$50,酒税集計pivot!$174:$174,0)),0),0)</f>
        <v>0</v>
      </c>
      <c r="J65">
        <f>IFERROR(ROUND(INDEX(酒税集計pivot!$174:$194,MATCH(酒税計算用シート!$A65,酒税集計pivot!$A$174:$A$194,0),MATCH(酒税計算用シート!J$50,酒税集計pivot!$174:$174,0)),0),0)</f>
        <v>0</v>
      </c>
      <c r="K65">
        <f>IFERROR(ROUND(INDEX(酒税集計pivot!$174:$194,MATCH(酒税計算用シート!$A65,酒税集計pivot!$A$174:$A$194,0),MATCH(酒税計算用シート!K$50,酒税集計pivot!$174:$174,0)),0),0)</f>
        <v>0</v>
      </c>
      <c r="L65">
        <f>IFERROR(ROUND(INDEX(酒税集計pivot!$174:$194,MATCH(酒税計算用シート!$A65,酒税集計pivot!$A$174:$A$194,0),MATCH(酒税計算用シート!L$50,酒税集計pivot!$174:$174,0)),0),0)</f>
        <v>0</v>
      </c>
    </row>
    <row r="66" spans="1:12">
      <c r="A66" s="24" t="str">
        <f>$A$18</f>
        <v>リキュール</v>
      </c>
      <c r="B66">
        <f>IFERROR(ROUND(INDEX(酒税集計pivot!$174:$194,MATCH(酒税計算用シート!$A66,酒税集計pivot!$A$174:$A$194,0),MATCH(酒税計算用シート!B$50,酒税集計pivot!$174:$174,0)),0),0)</f>
        <v>0</v>
      </c>
      <c r="C66">
        <f>IFERROR(ROUND(INDEX(酒税集計pivot!$174:$194,MATCH(酒税計算用シート!$A66,酒税集計pivot!$A$174:$A$194,0),MATCH(酒税計算用シート!C$50,酒税集計pivot!$174:$174,0)),0),0)</f>
        <v>0</v>
      </c>
      <c r="D66">
        <f>IFERROR(ROUND(INDEX(酒税集計pivot!$174:$194,MATCH(酒税計算用シート!$A66,酒税集計pivot!$A$174:$A$194,0),MATCH(酒税計算用シート!D$50,酒税集計pivot!$174:$174,0)),0),0)</f>
        <v>0</v>
      </c>
      <c r="E66">
        <f>IFERROR(ROUND(INDEX(酒税集計pivot!$174:$194,MATCH(酒税計算用シート!$A66,酒税集計pivot!$A$174:$A$194,0),MATCH(酒税計算用シート!E$50,酒税集計pivot!$174:$174,0)),0),0)</f>
        <v>0</v>
      </c>
      <c r="F66">
        <f>IFERROR(ROUND(INDEX(酒税集計pivot!$174:$194,MATCH(酒税計算用シート!$A66,酒税集計pivot!$A$174:$A$194,0),MATCH(酒税計算用シート!F$50,酒税集計pivot!$174:$174,0)),0),0)</f>
        <v>0</v>
      </c>
      <c r="G66">
        <f>IFERROR(ROUND(INDEX(酒税集計pivot!$174:$194,MATCH(酒税計算用シート!$A66,酒税集計pivot!$A$174:$A$194,0),MATCH(酒税計算用シート!G$50,酒税集計pivot!$174:$174,0)),0),0)</f>
        <v>0</v>
      </c>
      <c r="H66">
        <f>IFERROR(ROUND(INDEX(酒税集計pivot!$174:$194,MATCH(酒税計算用シート!$A66,酒税集計pivot!$A$174:$A$194,0),MATCH(酒税計算用シート!H$50,酒税集計pivot!$174:$174,0)),0),0)</f>
        <v>0</v>
      </c>
      <c r="I66">
        <f>IFERROR(ROUND(INDEX(酒税集計pivot!$174:$194,MATCH(酒税計算用シート!$A66,酒税集計pivot!$A$174:$A$194,0),MATCH(酒税計算用シート!I$50,酒税集計pivot!$174:$174,0)),0),0)</f>
        <v>0</v>
      </c>
      <c r="J66">
        <f>IFERROR(ROUND(INDEX(酒税集計pivot!$174:$194,MATCH(酒税計算用シート!$A66,酒税集計pivot!$A$174:$A$194,0),MATCH(酒税計算用シート!J$50,酒税集計pivot!$174:$174,0)),0),0)</f>
        <v>0</v>
      </c>
      <c r="K66">
        <f>IFERROR(ROUND(INDEX(酒税集計pivot!$174:$194,MATCH(酒税計算用シート!$A66,酒税集計pivot!$A$174:$A$194,0),MATCH(酒税計算用シート!K$50,酒税集計pivot!$174:$174,0)),0),0)</f>
        <v>0</v>
      </c>
      <c r="L66">
        <f>IFERROR(ROUND(INDEX(酒税集計pivot!$174:$194,MATCH(酒税計算用シート!$A66,酒税集計pivot!$A$174:$A$194,0),MATCH(酒税計算用シート!L$50,酒税集計pivot!$174:$174,0)),0),0)</f>
        <v>0</v>
      </c>
    </row>
    <row r="67" spans="1:12">
      <c r="A67" s="24" t="str">
        <f>$A$19</f>
        <v>雑酒</v>
      </c>
      <c r="B67">
        <f>IFERROR(ROUND(INDEX(酒税集計pivot!$174:$194,MATCH(酒税計算用シート!$A67,酒税集計pivot!$A$174:$A$194,0),MATCH(酒税計算用シート!B$50,酒税集計pivot!$174:$174,0)),0),0)</f>
        <v>0</v>
      </c>
      <c r="C67">
        <f>IFERROR(ROUND(INDEX(酒税集計pivot!$174:$194,MATCH(酒税計算用シート!$A67,酒税集計pivot!$A$174:$A$194,0),MATCH(酒税計算用シート!C$50,酒税集計pivot!$174:$174,0)),0),0)</f>
        <v>0</v>
      </c>
      <c r="D67">
        <f>IFERROR(ROUND(INDEX(酒税集計pivot!$174:$194,MATCH(酒税計算用シート!$A67,酒税集計pivot!$A$174:$A$194,0),MATCH(酒税計算用シート!D$50,酒税集計pivot!$174:$174,0)),0),0)</f>
        <v>0</v>
      </c>
      <c r="E67">
        <f>IFERROR(ROUND(INDEX(酒税集計pivot!$174:$194,MATCH(酒税計算用シート!$A67,酒税集計pivot!$A$174:$A$194,0),MATCH(酒税計算用シート!E$50,酒税集計pivot!$174:$174,0)),0),0)</f>
        <v>0</v>
      </c>
      <c r="F67">
        <f>IFERROR(ROUND(INDEX(酒税集計pivot!$174:$194,MATCH(酒税計算用シート!$A67,酒税集計pivot!$A$174:$A$194,0),MATCH(酒税計算用シート!F$50,酒税集計pivot!$174:$174,0)),0),0)</f>
        <v>0</v>
      </c>
      <c r="G67">
        <f>IFERROR(ROUND(INDEX(酒税集計pivot!$174:$194,MATCH(酒税計算用シート!$A67,酒税集計pivot!$A$174:$A$194,0),MATCH(酒税計算用シート!G$50,酒税集計pivot!$174:$174,0)),0),0)</f>
        <v>0</v>
      </c>
      <c r="H67">
        <f>IFERROR(ROUND(INDEX(酒税集計pivot!$174:$194,MATCH(酒税計算用シート!$A67,酒税集計pivot!$A$174:$A$194,0),MATCH(酒税計算用シート!H$50,酒税集計pivot!$174:$174,0)),0),0)</f>
        <v>0</v>
      </c>
      <c r="I67">
        <f>IFERROR(ROUND(INDEX(酒税集計pivot!$174:$194,MATCH(酒税計算用シート!$A67,酒税集計pivot!$A$174:$A$194,0),MATCH(酒税計算用シート!I$50,酒税集計pivot!$174:$174,0)),0),0)</f>
        <v>0</v>
      </c>
      <c r="J67">
        <f>IFERROR(ROUND(INDEX(酒税集計pivot!$174:$194,MATCH(酒税計算用シート!$A67,酒税集計pivot!$A$174:$A$194,0),MATCH(酒税計算用シート!J$50,酒税集計pivot!$174:$174,0)),0),0)</f>
        <v>0</v>
      </c>
      <c r="K67">
        <f>IFERROR(ROUND(INDEX(酒税集計pivot!$174:$194,MATCH(酒税計算用シート!$A67,酒税集計pivot!$A$174:$A$194,0),MATCH(酒税計算用シート!K$50,酒税集計pivot!$174:$174,0)),0),0)</f>
        <v>0</v>
      </c>
      <c r="L67">
        <f>IFERROR(ROUND(INDEX(酒税集計pivot!$174:$194,MATCH(酒税計算用シート!$A67,酒税集計pivot!$A$174:$A$194,0),MATCH(酒税計算用シート!L$50,酒税集計pivot!$174:$174,0)),0),0)</f>
        <v>0</v>
      </c>
    </row>
    <row r="68" spans="1:12">
      <c r="A68" s="24" t="str">
        <f>$A$20</f>
        <v>粉末酒</v>
      </c>
      <c r="B68">
        <f>IFERROR(ROUND(INDEX(酒税集計pivot!$174:$194,MATCH(酒税計算用シート!$A68,酒税集計pivot!$A$174:$A$194,0),MATCH(酒税計算用シート!B$50,酒税集計pivot!$174:$174,0)),0),0)</f>
        <v>0</v>
      </c>
      <c r="C68">
        <f>IFERROR(ROUND(INDEX(酒税集計pivot!$174:$194,MATCH(酒税計算用シート!$A68,酒税集計pivot!$A$174:$A$194,0),MATCH(酒税計算用シート!C$50,酒税集計pivot!$174:$174,0)),0),0)</f>
        <v>0</v>
      </c>
      <c r="D68">
        <f>IFERROR(ROUND(INDEX(酒税集計pivot!$174:$194,MATCH(酒税計算用シート!$A68,酒税集計pivot!$A$174:$A$194,0),MATCH(酒税計算用シート!D$50,酒税集計pivot!$174:$174,0)),0),0)</f>
        <v>0</v>
      </c>
      <c r="E68">
        <f>IFERROR(ROUND(INDEX(酒税集計pivot!$174:$194,MATCH(酒税計算用シート!$A68,酒税集計pivot!$A$174:$A$194,0),MATCH(酒税計算用シート!E$50,酒税集計pivot!$174:$174,0)),0),0)</f>
        <v>0</v>
      </c>
      <c r="F68">
        <f>IFERROR(ROUND(INDEX(酒税集計pivot!$174:$194,MATCH(酒税計算用シート!$A68,酒税集計pivot!$A$174:$A$194,0),MATCH(酒税計算用シート!F$50,酒税集計pivot!$174:$174,0)),0),0)</f>
        <v>0</v>
      </c>
      <c r="G68">
        <f>IFERROR(ROUND(INDEX(酒税集計pivot!$174:$194,MATCH(酒税計算用シート!$A68,酒税集計pivot!$A$174:$A$194,0),MATCH(酒税計算用シート!G$50,酒税集計pivot!$174:$174,0)),0),0)</f>
        <v>0</v>
      </c>
      <c r="H68">
        <f>IFERROR(ROUND(INDEX(酒税集計pivot!$174:$194,MATCH(酒税計算用シート!$A68,酒税集計pivot!$A$174:$A$194,0),MATCH(酒税計算用シート!H$50,酒税集計pivot!$174:$174,0)),0),0)</f>
        <v>0</v>
      </c>
      <c r="I68">
        <f>IFERROR(ROUND(INDEX(酒税集計pivot!$174:$194,MATCH(酒税計算用シート!$A68,酒税集計pivot!$A$174:$A$194,0),MATCH(酒税計算用シート!I$50,酒税集計pivot!$174:$174,0)),0),0)</f>
        <v>0</v>
      </c>
      <c r="J68">
        <f>IFERROR(ROUND(INDEX(酒税集計pivot!$174:$194,MATCH(酒税計算用シート!$A68,酒税集計pivot!$A$174:$A$194,0),MATCH(酒税計算用シート!J$50,酒税集計pivot!$174:$174,0)),0),0)</f>
        <v>0</v>
      </c>
      <c r="K68">
        <f>IFERROR(ROUND(INDEX(酒税集計pivot!$174:$194,MATCH(酒税計算用シート!$A68,酒税集計pivot!$A$174:$A$194,0),MATCH(酒税計算用シート!K$50,酒税集計pivot!$174:$174,0)),0),0)</f>
        <v>0</v>
      </c>
      <c r="L68">
        <f>IFERROR(ROUND(INDEX(酒税集計pivot!$174:$194,MATCH(酒税計算用シート!$A68,酒税集計pivot!$A$174:$A$194,0),MATCH(酒税計算用シート!L$50,酒税集計pivot!$174:$174,0)),0),0)</f>
        <v>0</v>
      </c>
    </row>
    <row r="69" spans="1:12">
      <c r="A69" s="24"/>
    </row>
    <row r="75" spans="1:12">
      <c r="A75" s="24" t="s">
        <v>196</v>
      </c>
    </row>
    <row r="76" spans="1:12">
      <c r="B76">
        <f>$B$29</f>
        <v>2020</v>
      </c>
      <c r="C76">
        <f t="shared" ref="C76:L76" si="24">B76+1</f>
        <v>2021</v>
      </c>
      <c r="D76">
        <f t="shared" si="24"/>
        <v>2022</v>
      </c>
      <c r="E76">
        <f t="shared" si="24"/>
        <v>2023</v>
      </c>
      <c r="F76">
        <f t="shared" si="24"/>
        <v>2024</v>
      </c>
      <c r="G76">
        <f t="shared" si="24"/>
        <v>2025</v>
      </c>
      <c r="H76">
        <f t="shared" si="24"/>
        <v>2026</v>
      </c>
      <c r="I76">
        <f t="shared" si="24"/>
        <v>2027</v>
      </c>
      <c r="J76">
        <f t="shared" si="24"/>
        <v>2028</v>
      </c>
      <c r="K76">
        <f t="shared" si="24"/>
        <v>2029</v>
      </c>
      <c r="L76">
        <f t="shared" si="24"/>
        <v>2030</v>
      </c>
    </row>
    <row r="77" spans="1:12">
      <c r="B77" t="s">
        <v>164</v>
      </c>
      <c r="C77" t="s">
        <v>164</v>
      </c>
      <c r="D77" t="s">
        <v>164</v>
      </c>
      <c r="E77" t="s">
        <v>164</v>
      </c>
      <c r="F77" t="s">
        <v>164</v>
      </c>
      <c r="G77" t="s">
        <v>164</v>
      </c>
      <c r="H77" t="s">
        <v>164</v>
      </c>
      <c r="I77" t="s">
        <v>164</v>
      </c>
      <c r="J77" t="s">
        <v>164</v>
      </c>
      <c r="K77" t="s">
        <v>164</v>
      </c>
      <c r="L77" t="s">
        <v>164</v>
      </c>
    </row>
    <row r="78" spans="1:12">
      <c r="A78" s="24" t="str">
        <f>$A$4</f>
        <v>清酒</v>
      </c>
      <c r="B78">
        <f>IFERROR(ROUND(INDEX(酒税集計pivot!$206:$227,MATCH(酒税計算用シート!$A78,酒税集計pivot!$A$206:$A$227,0),MATCH(酒税計算用シート!B$76,酒税集計pivot!$206:$206,0)),0),0)</f>
        <v>0</v>
      </c>
      <c r="C78">
        <f>IFERROR(ROUND(INDEX(酒税集計pivot!$206:$227,MATCH(酒税計算用シート!$A78,酒税集計pivot!$A$206:$A$227,0),MATCH(酒税計算用シート!C$76,酒税集計pivot!$206:$206,0)),0),0)</f>
        <v>0</v>
      </c>
      <c r="D78">
        <f>IFERROR(ROUND(INDEX(酒税集計pivot!$206:$227,MATCH(酒税計算用シート!$A78,酒税集計pivot!$A$206:$A$227,0),MATCH(酒税計算用シート!D$76,酒税集計pivot!$206:$206,0)),0),0)</f>
        <v>0</v>
      </c>
      <c r="E78">
        <f>IFERROR(ROUND(INDEX(酒税集計pivot!$206:$227,MATCH(酒税計算用シート!$A78,酒税集計pivot!$A$206:$A$227,0),MATCH(酒税計算用シート!E$76,酒税集計pivot!$206:$206,0)),0),0)</f>
        <v>0</v>
      </c>
      <c r="F78">
        <f>IFERROR(ROUND(INDEX(酒税集計pivot!$206:$227,MATCH(酒税計算用シート!$A78,酒税集計pivot!$A$206:$A$227,0),MATCH(酒税計算用シート!F$76,酒税集計pivot!$206:$206,0)),0),0)</f>
        <v>0</v>
      </c>
      <c r="G78">
        <f>IFERROR(ROUND(INDEX(酒税集計pivot!$206:$227,MATCH(酒税計算用シート!$A78,酒税集計pivot!$A$206:$A$227,0),MATCH(酒税計算用シート!G$76,酒税集計pivot!$206:$206,0)),0),0)</f>
        <v>0</v>
      </c>
      <c r="H78">
        <f>IFERROR(ROUND(INDEX(酒税集計pivot!$206:$227,MATCH(酒税計算用シート!$A78,酒税集計pivot!$A$206:$A$227,0),MATCH(酒税計算用シート!H$76,酒税集計pivot!$206:$206,0)),0),0)</f>
        <v>0</v>
      </c>
      <c r="I78">
        <f>IFERROR(ROUND(INDEX(酒税集計pivot!$206:$227,MATCH(酒税計算用シート!$A78,酒税集計pivot!$A$206:$A$227,0),MATCH(酒税計算用シート!I$76,酒税集計pivot!$206:$206,0)),0),0)</f>
        <v>0</v>
      </c>
      <c r="J78">
        <f>IFERROR(ROUND(INDEX(酒税集計pivot!$206:$227,MATCH(酒税計算用シート!$A78,酒税集計pivot!$A$206:$A$227,0),MATCH(酒税計算用シート!J$76,酒税集計pivot!$206:$206,0)),0),0)</f>
        <v>0</v>
      </c>
      <c r="K78">
        <f>IFERROR(ROUND(INDEX(酒税集計pivot!$206:$227,MATCH(酒税計算用シート!$A78,酒税集計pivot!$A$206:$A$227,0),MATCH(酒税計算用シート!K$76,酒税集計pivot!$206:$206,0)),0),0)</f>
        <v>0</v>
      </c>
      <c r="L78">
        <f>IFERROR(ROUND(INDEX(酒税集計pivot!$206:$227,MATCH(酒税計算用シート!$A78,酒税集計pivot!$A$206:$A$227,0),MATCH(酒税計算用シート!L$76,酒税集計pivot!$206:$206,0)),0),0)</f>
        <v>0</v>
      </c>
    </row>
    <row r="79" spans="1:12">
      <c r="A79" s="24" t="str">
        <f>$A$5</f>
        <v>合成清酒</v>
      </c>
      <c r="B79">
        <f>IFERROR(ROUND(INDEX(酒税集計pivot!$206:$227,MATCH(酒税計算用シート!$A79,酒税集計pivot!$A$206:$A$227,0),MATCH(酒税計算用シート!B$76,酒税集計pivot!$206:$206,0)),0),0)</f>
        <v>0</v>
      </c>
      <c r="C79">
        <f>IFERROR(ROUND(INDEX(酒税集計pivot!$206:$227,MATCH(酒税計算用シート!$A79,酒税集計pivot!$A$206:$A$227,0),MATCH(酒税計算用シート!C$76,酒税集計pivot!$206:$206,0)),0),0)</f>
        <v>0</v>
      </c>
      <c r="D79">
        <f>IFERROR(ROUND(INDEX(酒税集計pivot!$206:$227,MATCH(酒税計算用シート!$A79,酒税集計pivot!$A$206:$A$227,0),MATCH(酒税計算用シート!D$76,酒税集計pivot!$206:$206,0)),0),0)</f>
        <v>0</v>
      </c>
      <c r="E79">
        <f>IFERROR(ROUND(INDEX(酒税集計pivot!$206:$227,MATCH(酒税計算用シート!$A79,酒税集計pivot!$A$206:$A$227,0),MATCH(酒税計算用シート!E$76,酒税集計pivot!$206:$206,0)),0),0)</f>
        <v>0</v>
      </c>
      <c r="F79">
        <f>IFERROR(ROUND(INDEX(酒税集計pivot!$206:$227,MATCH(酒税計算用シート!$A79,酒税集計pivot!$A$206:$A$227,0),MATCH(酒税計算用シート!F$76,酒税集計pivot!$206:$206,0)),0),0)</f>
        <v>0</v>
      </c>
      <c r="G79">
        <f>IFERROR(ROUND(INDEX(酒税集計pivot!$206:$227,MATCH(酒税計算用シート!$A79,酒税集計pivot!$A$206:$A$227,0),MATCH(酒税計算用シート!G$76,酒税集計pivot!$206:$206,0)),0),0)</f>
        <v>0</v>
      </c>
      <c r="H79">
        <f>IFERROR(ROUND(INDEX(酒税集計pivot!$206:$227,MATCH(酒税計算用シート!$A79,酒税集計pivot!$A$206:$A$227,0),MATCH(酒税計算用シート!H$76,酒税集計pivot!$206:$206,0)),0),0)</f>
        <v>0</v>
      </c>
      <c r="I79">
        <f>IFERROR(ROUND(INDEX(酒税集計pivot!$206:$227,MATCH(酒税計算用シート!$A79,酒税集計pivot!$A$206:$A$227,0),MATCH(酒税計算用シート!I$76,酒税集計pivot!$206:$206,0)),0),0)</f>
        <v>0</v>
      </c>
      <c r="J79">
        <f>IFERROR(ROUND(INDEX(酒税集計pivot!$206:$227,MATCH(酒税計算用シート!$A79,酒税集計pivot!$A$206:$A$227,0),MATCH(酒税計算用シート!J$76,酒税集計pivot!$206:$206,0)),0),0)</f>
        <v>0</v>
      </c>
      <c r="K79">
        <f>IFERROR(ROUND(INDEX(酒税集計pivot!$206:$227,MATCH(酒税計算用シート!$A79,酒税集計pivot!$A$206:$A$227,0),MATCH(酒税計算用シート!K$76,酒税集計pivot!$206:$206,0)),0),0)</f>
        <v>0</v>
      </c>
      <c r="L79">
        <f>IFERROR(ROUND(INDEX(酒税集計pivot!$206:$227,MATCH(酒税計算用シート!$A79,酒税集計pivot!$A$206:$A$227,0),MATCH(酒税計算用シート!L$76,酒税集計pivot!$206:$206,0)),0),0)</f>
        <v>0</v>
      </c>
    </row>
    <row r="80" spans="1:12">
      <c r="A80" s="24" t="str">
        <f>$A$6</f>
        <v>連続式蒸留焼酎</v>
      </c>
      <c r="B80">
        <f>IFERROR(ROUND(INDEX(酒税集計pivot!$206:$227,MATCH(酒税計算用シート!$A80,酒税集計pivot!$A$206:$A$227,0),MATCH(酒税計算用シート!B$76,酒税集計pivot!$206:$206,0)),0),0)</f>
        <v>0</v>
      </c>
      <c r="C80">
        <f>IFERROR(ROUND(INDEX(酒税集計pivot!$206:$227,MATCH(酒税計算用シート!$A80,酒税集計pivot!$A$206:$A$227,0),MATCH(酒税計算用シート!C$76,酒税集計pivot!$206:$206,0)),0),0)</f>
        <v>0</v>
      </c>
      <c r="D80">
        <f>IFERROR(ROUND(INDEX(酒税集計pivot!$206:$227,MATCH(酒税計算用シート!$A80,酒税集計pivot!$A$206:$A$227,0),MATCH(酒税計算用シート!D$76,酒税集計pivot!$206:$206,0)),0),0)</f>
        <v>0</v>
      </c>
      <c r="E80">
        <f>IFERROR(ROUND(INDEX(酒税集計pivot!$206:$227,MATCH(酒税計算用シート!$A80,酒税集計pivot!$A$206:$A$227,0),MATCH(酒税計算用シート!E$76,酒税集計pivot!$206:$206,0)),0),0)</f>
        <v>0</v>
      </c>
      <c r="F80">
        <f>IFERROR(ROUND(INDEX(酒税集計pivot!$206:$227,MATCH(酒税計算用シート!$A80,酒税集計pivot!$A$206:$A$227,0),MATCH(酒税計算用シート!F$76,酒税集計pivot!$206:$206,0)),0),0)</f>
        <v>0</v>
      </c>
      <c r="G80">
        <f>IFERROR(ROUND(INDEX(酒税集計pivot!$206:$227,MATCH(酒税計算用シート!$A80,酒税集計pivot!$A$206:$A$227,0),MATCH(酒税計算用シート!G$76,酒税集計pivot!$206:$206,0)),0),0)</f>
        <v>0</v>
      </c>
      <c r="H80">
        <f>IFERROR(ROUND(INDEX(酒税集計pivot!$206:$227,MATCH(酒税計算用シート!$A80,酒税集計pivot!$A$206:$A$227,0),MATCH(酒税計算用シート!H$76,酒税集計pivot!$206:$206,0)),0),0)</f>
        <v>0</v>
      </c>
      <c r="I80">
        <f>IFERROR(ROUND(INDEX(酒税集計pivot!$206:$227,MATCH(酒税計算用シート!$A80,酒税集計pivot!$A$206:$A$227,0),MATCH(酒税計算用シート!I$76,酒税集計pivot!$206:$206,0)),0),0)</f>
        <v>0</v>
      </c>
      <c r="J80">
        <f>IFERROR(ROUND(INDEX(酒税集計pivot!$206:$227,MATCH(酒税計算用シート!$A80,酒税集計pivot!$A$206:$A$227,0),MATCH(酒税計算用シート!J$76,酒税集計pivot!$206:$206,0)),0),0)</f>
        <v>0</v>
      </c>
      <c r="K80">
        <f>IFERROR(ROUND(INDEX(酒税集計pivot!$206:$227,MATCH(酒税計算用シート!$A80,酒税集計pivot!$A$206:$A$227,0),MATCH(酒税計算用シート!K$76,酒税集計pivot!$206:$206,0)),0),0)</f>
        <v>0</v>
      </c>
      <c r="L80">
        <f>IFERROR(ROUND(INDEX(酒税集計pivot!$206:$227,MATCH(酒税計算用シート!$A80,酒税集計pivot!$A$206:$A$227,0),MATCH(酒税計算用シート!L$76,酒税集計pivot!$206:$206,0)),0),0)</f>
        <v>0</v>
      </c>
    </row>
    <row r="81" spans="1:12">
      <c r="A81" s="24" t="str">
        <f>$A$7</f>
        <v>単式蒸留焼酎</v>
      </c>
      <c r="B81">
        <f>IFERROR(ROUND(INDEX(酒税集計pivot!$206:$227,MATCH(酒税計算用シート!$A81,酒税集計pivot!$A$206:$A$227,0),MATCH(酒税計算用シート!B$76,酒税集計pivot!$206:$206,0)),0),0)</f>
        <v>0</v>
      </c>
      <c r="C81">
        <f>IFERROR(ROUND(INDEX(酒税集計pivot!$206:$227,MATCH(酒税計算用シート!$A81,酒税集計pivot!$A$206:$A$227,0),MATCH(酒税計算用シート!C$76,酒税集計pivot!$206:$206,0)),0),0)</f>
        <v>0</v>
      </c>
      <c r="D81">
        <f>IFERROR(ROUND(INDEX(酒税集計pivot!$206:$227,MATCH(酒税計算用シート!$A81,酒税集計pivot!$A$206:$A$227,0),MATCH(酒税計算用シート!D$76,酒税集計pivot!$206:$206,0)),0),0)</f>
        <v>0</v>
      </c>
      <c r="E81">
        <f>IFERROR(ROUND(INDEX(酒税集計pivot!$206:$227,MATCH(酒税計算用シート!$A81,酒税集計pivot!$A$206:$A$227,0),MATCH(酒税計算用シート!E$76,酒税集計pivot!$206:$206,0)),0),0)</f>
        <v>0</v>
      </c>
      <c r="F81">
        <f>IFERROR(ROUND(INDEX(酒税集計pivot!$206:$227,MATCH(酒税計算用シート!$A81,酒税集計pivot!$A$206:$A$227,0),MATCH(酒税計算用シート!F$76,酒税集計pivot!$206:$206,0)),0),0)</f>
        <v>0</v>
      </c>
      <c r="G81">
        <f>IFERROR(ROUND(INDEX(酒税集計pivot!$206:$227,MATCH(酒税計算用シート!$A81,酒税集計pivot!$A$206:$A$227,0),MATCH(酒税計算用シート!G$76,酒税集計pivot!$206:$206,0)),0),0)</f>
        <v>0</v>
      </c>
      <c r="H81">
        <f>IFERROR(ROUND(INDEX(酒税集計pivot!$206:$227,MATCH(酒税計算用シート!$A81,酒税集計pivot!$A$206:$A$227,0),MATCH(酒税計算用シート!H$76,酒税集計pivot!$206:$206,0)),0),0)</f>
        <v>0</v>
      </c>
      <c r="I81">
        <f>IFERROR(ROUND(INDEX(酒税集計pivot!$206:$227,MATCH(酒税計算用シート!$A81,酒税集計pivot!$A$206:$A$227,0),MATCH(酒税計算用シート!I$76,酒税集計pivot!$206:$206,0)),0),0)</f>
        <v>0</v>
      </c>
      <c r="J81">
        <f>IFERROR(ROUND(INDEX(酒税集計pivot!$206:$227,MATCH(酒税計算用シート!$A81,酒税集計pivot!$A$206:$A$227,0),MATCH(酒税計算用シート!J$76,酒税集計pivot!$206:$206,0)),0),0)</f>
        <v>0</v>
      </c>
      <c r="K81">
        <f>IFERROR(ROUND(INDEX(酒税集計pivot!$206:$227,MATCH(酒税計算用シート!$A81,酒税集計pivot!$A$206:$A$227,0),MATCH(酒税計算用シート!K$76,酒税集計pivot!$206:$206,0)),0),0)</f>
        <v>0</v>
      </c>
      <c r="L81">
        <f>IFERROR(ROUND(INDEX(酒税集計pivot!$206:$227,MATCH(酒税計算用シート!$A81,酒税集計pivot!$A$206:$A$227,0),MATCH(酒税計算用シート!L$76,酒税集計pivot!$206:$206,0)),0),0)</f>
        <v>0</v>
      </c>
    </row>
    <row r="82" spans="1:12">
      <c r="A82" s="24" t="str">
        <f>$A$8</f>
        <v>みりん</v>
      </c>
      <c r="B82">
        <f>IFERROR(ROUND(INDEX(酒税集計pivot!$206:$227,MATCH(酒税計算用シート!$A82,酒税集計pivot!$A$206:$A$227,0),MATCH(酒税計算用シート!B$76,酒税集計pivot!$206:$206,0)),0),0)</f>
        <v>0</v>
      </c>
      <c r="C82">
        <f>IFERROR(ROUND(INDEX(酒税集計pivot!$206:$227,MATCH(酒税計算用シート!$A82,酒税集計pivot!$A$206:$A$227,0),MATCH(酒税計算用シート!C$76,酒税集計pivot!$206:$206,0)),0),0)</f>
        <v>0</v>
      </c>
      <c r="D82">
        <f>IFERROR(ROUND(INDEX(酒税集計pivot!$206:$227,MATCH(酒税計算用シート!$A82,酒税集計pivot!$A$206:$A$227,0),MATCH(酒税計算用シート!D$76,酒税集計pivot!$206:$206,0)),0),0)</f>
        <v>0</v>
      </c>
      <c r="E82">
        <f>IFERROR(ROUND(INDEX(酒税集計pivot!$206:$227,MATCH(酒税計算用シート!$A82,酒税集計pivot!$A$206:$A$227,0),MATCH(酒税計算用シート!E$76,酒税集計pivot!$206:$206,0)),0),0)</f>
        <v>0</v>
      </c>
      <c r="F82">
        <f>IFERROR(ROUND(INDEX(酒税集計pivot!$206:$227,MATCH(酒税計算用シート!$A82,酒税集計pivot!$A$206:$A$227,0),MATCH(酒税計算用シート!F$76,酒税集計pivot!$206:$206,0)),0),0)</f>
        <v>0</v>
      </c>
      <c r="G82">
        <f>IFERROR(ROUND(INDEX(酒税集計pivot!$206:$227,MATCH(酒税計算用シート!$A82,酒税集計pivot!$A$206:$A$227,0),MATCH(酒税計算用シート!G$76,酒税集計pivot!$206:$206,0)),0),0)</f>
        <v>0</v>
      </c>
      <c r="H82">
        <f>IFERROR(ROUND(INDEX(酒税集計pivot!$206:$227,MATCH(酒税計算用シート!$A82,酒税集計pivot!$A$206:$A$227,0),MATCH(酒税計算用シート!H$76,酒税集計pivot!$206:$206,0)),0),0)</f>
        <v>0</v>
      </c>
      <c r="I82">
        <f>IFERROR(ROUND(INDEX(酒税集計pivot!$206:$227,MATCH(酒税計算用シート!$A82,酒税集計pivot!$A$206:$A$227,0),MATCH(酒税計算用シート!I$76,酒税集計pivot!$206:$206,0)),0),0)</f>
        <v>0</v>
      </c>
      <c r="J82">
        <f>IFERROR(ROUND(INDEX(酒税集計pivot!$206:$227,MATCH(酒税計算用シート!$A82,酒税集計pivot!$A$206:$A$227,0),MATCH(酒税計算用シート!J$76,酒税集計pivot!$206:$206,0)),0),0)</f>
        <v>0</v>
      </c>
      <c r="K82">
        <f>IFERROR(ROUND(INDEX(酒税集計pivot!$206:$227,MATCH(酒税計算用シート!$A82,酒税集計pivot!$A$206:$A$227,0),MATCH(酒税計算用シート!K$76,酒税集計pivot!$206:$206,0)),0),0)</f>
        <v>0</v>
      </c>
      <c r="L82">
        <f>IFERROR(ROUND(INDEX(酒税集計pivot!$206:$227,MATCH(酒税計算用シート!$A82,酒税集計pivot!$A$206:$A$227,0),MATCH(酒税計算用シート!L$76,酒税集計pivot!$206:$206,0)),0),0)</f>
        <v>0</v>
      </c>
    </row>
    <row r="83" spans="1:12">
      <c r="A83" s="24" t="str">
        <f>$A$9</f>
        <v>ビール</v>
      </c>
      <c r="B83">
        <f>IFERROR(ROUND(INDEX(酒税集計pivot!$206:$227,MATCH(酒税計算用シート!$A83,酒税集計pivot!$A$206:$A$227,0),MATCH(酒税計算用シート!B$76,酒税集計pivot!$206:$206,0)),0),0)</f>
        <v>0</v>
      </c>
      <c r="C83">
        <f>IFERROR(ROUND(INDEX(酒税集計pivot!$206:$227,MATCH(酒税計算用シート!$A83,酒税集計pivot!$A$206:$A$227,0),MATCH(酒税計算用シート!C$76,酒税集計pivot!$206:$206,0)),0),0)</f>
        <v>0</v>
      </c>
      <c r="D83">
        <f>IFERROR(ROUND(INDEX(酒税集計pivot!$206:$227,MATCH(酒税計算用シート!$A83,酒税集計pivot!$A$206:$A$227,0),MATCH(酒税計算用シート!D$76,酒税集計pivot!$206:$206,0)),0),0)</f>
        <v>0</v>
      </c>
      <c r="E83">
        <f>IFERROR(ROUND(INDEX(酒税集計pivot!$206:$227,MATCH(酒税計算用シート!$A83,酒税集計pivot!$A$206:$A$227,0),MATCH(酒税計算用シート!E$76,酒税集計pivot!$206:$206,0)),0),0)</f>
        <v>0</v>
      </c>
      <c r="F83">
        <f>IFERROR(ROUND(INDEX(酒税集計pivot!$206:$227,MATCH(酒税計算用シート!$A83,酒税集計pivot!$A$206:$A$227,0),MATCH(酒税計算用シート!F$76,酒税集計pivot!$206:$206,0)),0),0)</f>
        <v>0</v>
      </c>
      <c r="G83">
        <f>IFERROR(ROUND(INDEX(酒税集計pivot!$206:$227,MATCH(酒税計算用シート!$A83,酒税集計pivot!$A$206:$A$227,0),MATCH(酒税計算用シート!G$76,酒税集計pivot!$206:$206,0)),0),0)</f>
        <v>0</v>
      </c>
      <c r="H83">
        <f>IFERROR(ROUND(INDEX(酒税集計pivot!$206:$227,MATCH(酒税計算用シート!$A83,酒税集計pivot!$A$206:$A$227,0),MATCH(酒税計算用シート!H$76,酒税集計pivot!$206:$206,0)),0),0)</f>
        <v>0</v>
      </c>
      <c r="I83">
        <f>IFERROR(ROUND(INDEX(酒税集計pivot!$206:$227,MATCH(酒税計算用シート!$A83,酒税集計pivot!$A$206:$A$227,0),MATCH(酒税計算用シート!I$76,酒税集計pivot!$206:$206,0)),0),0)</f>
        <v>0</v>
      </c>
      <c r="J83">
        <f>IFERROR(ROUND(INDEX(酒税集計pivot!$206:$227,MATCH(酒税計算用シート!$A83,酒税集計pivot!$A$206:$A$227,0),MATCH(酒税計算用シート!J$76,酒税集計pivot!$206:$206,0)),0),0)</f>
        <v>0</v>
      </c>
      <c r="K83">
        <f>IFERROR(ROUND(INDEX(酒税集計pivot!$206:$227,MATCH(酒税計算用シート!$A83,酒税集計pivot!$A$206:$A$227,0),MATCH(酒税計算用シート!K$76,酒税集計pivot!$206:$206,0)),0),0)</f>
        <v>0</v>
      </c>
      <c r="L83">
        <f>IFERROR(ROUND(INDEX(酒税集計pivot!$206:$227,MATCH(酒税計算用シート!$A83,酒税集計pivot!$A$206:$A$227,0),MATCH(酒税計算用シート!L$76,酒税集計pivot!$206:$206,0)),0),0)</f>
        <v>0</v>
      </c>
    </row>
    <row r="84" spans="1:12">
      <c r="A84" s="24" t="str">
        <f>$A$10</f>
        <v>果実酒</v>
      </c>
      <c r="B84">
        <f>IFERROR(ROUND(INDEX(酒税集計pivot!$206:$227,MATCH(酒税計算用シート!$A84,酒税集計pivot!$A$206:$A$227,0),MATCH(酒税計算用シート!B$76,酒税集計pivot!$206:$206,0)),0),0)</f>
        <v>0</v>
      </c>
      <c r="C84">
        <f>IFERROR(ROUND(INDEX(酒税集計pivot!$206:$227,MATCH(酒税計算用シート!$A84,酒税集計pivot!$A$206:$A$227,0),MATCH(酒税計算用シート!C$76,酒税集計pivot!$206:$206,0)),0),0)</f>
        <v>0</v>
      </c>
      <c r="D84">
        <f>IFERROR(ROUND(INDEX(酒税集計pivot!$206:$227,MATCH(酒税計算用シート!$A84,酒税集計pivot!$A$206:$A$227,0),MATCH(酒税計算用シート!D$76,酒税集計pivot!$206:$206,0)),0),0)</f>
        <v>0</v>
      </c>
      <c r="E84">
        <f>IFERROR(ROUND(INDEX(酒税集計pivot!$206:$227,MATCH(酒税計算用シート!$A84,酒税集計pivot!$A$206:$A$227,0),MATCH(酒税計算用シート!E$76,酒税集計pivot!$206:$206,0)),0),0)</f>
        <v>0</v>
      </c>
      <c r="F84">
        <f>IFERROR(ROUND(INDEX(酒税集計pivot!$206:$227,MATCH(酒税計算用シート!$A84,酒税集計pivot!$A$206:$A$227,0),MATCH(酒税計算用シート!F$76,酒税集計pivot!$206:$206,0)),0),0)</f>
        <v>0</v>
      </c>
      <c r="G84">
        <f>IFERROR(ROUND(INDEX(酒税集計pivot!$206:$227,MATCH(酒税計算用シート!$A84,酒税集計pivot!$A$206:$A$227,0),MATCH(酒税計算用シート!G$76,酒税集計pivot!$206:$206,0)),0),0)</f>
        <v>0</v>
      </c>
      <c r="H84">
        <f>IFERROR(ROUND(INDEX(酒税集計pivot!$206:$227,MATCH(酒税計算用シート!$A84,酒税集計pivot!$A$206:$A$227,0),MATCH(酒税計算用シート!H$76,酒税集計pivot!$206:$206,0)),0),0)</f>
        <v>0</v>
      </c>
      <c r="I84">
        <f>IFERROR(ROUND(INDEX(酒税集計pivot!$206:$227,MATCH(酒税計算用シート!$A84,酒税集計pivot!$A$206:$A$227,0),MATCH(酒税計算用シート!I$76,酒税集計pivot!$206:$206,0)),0),0)</f>
        <v>0</v>
      </c>
      <c r="J84">
        <f>IFERROR(ROUND(INDEX(酒税集計pivot!$206:$227,MATCH(酒税計算用シート!$A84,酒税集計pivot!$A$206:$A$227,0),MATCH(酒税計算用シート!J$76,酒税集計pivot!$206:$206,0)),0),0)</f>
        <v>0</v>
      </c>
      <c r="K84">
        <f>IFERROR(ROUND(INDEX(酒税集計pivot!$206:$227,MATCH(酒税計算用シート!$A84,酒税集計pivot!$A$206:$A$227,0),MATCH(酒税計算用シート!K$76,酒税集計pivot!$206:$206,0)),0),0)</f>
        <v>0</v>
      </c>
      <c r="L84">
        <f>IFERROR(ROUND(INDEX(酒税集計pivot!$206:$227,MATCH(酒税計算用シート!$A84,酒税集計pivot!$A$206:$A$227,0),MATCH(酒税計算用シート!L$76,酒税集計pivot!$206:$206,0)),0),0)</f>
        <v>0</v>
      </c>
    </row>
    <row r="85" spans="1:12">
      <c r="A85" s="24" t="str">
        <f>$A$11</f>
        <v>甘味果実酒</v>
      </c>
      <c r="B85">
        <f>IFERROR(ROUND(INDEX(酒税集計pivot!$206:$227,MATCH(酒税計算用シート!$A85,酒税集計pivot!$A$206:$A$227,0),MATCH(酒税計算用シート!B$76,酒税集計pivot!$206:$206,0)),0),0)</f>
        <v>0</v>
      </c>
      <c r="C85">
        <f>IFERROR(ROUND(INDEX(酒税集計pivot!$206:$227,MATCH(酒税計算用シート!$A85,酒税集計pivot!$A$206:$A$227,0),MATCH(酒税計算用シート!C$76,酒税集計pivot!$206:$206,0)),0),0)</f>
        <v>0</v>
      </c>
      <c r="D85">
        <f>IFERROR(ROUND(INDEX(酒税集計pivot!$206:$227,MATCH(酒税計算用シート!$A85,酒税集計pivot!$A$206:$A$227,0),MATCH(酒税計算用シート!D$76,酒税集計pivot!$206:$206,0)),0),0)</f>
        <v>0</v>
      </c>
      <c r="E85">
        <f>IFERROR(ROUND(INDEX(酒税集計pivot!$206:$227,MATCH(酒税計算用シート!$A85,酒税集計pivot!$A$206:$A$227,0),MATCH(酒税計算用シート!E$76,酒税集計pivot!$206:$206,0)),0),0)</f>
        <v>0</v>
      </c>
      <c r="F85">
        <f>IFERROR(ROUND(INDEX(酒税集計pivot!$206:$227,MATCH(酒税計算用シート!$A85,酒税集計pivot!$A$206:$A$227,0),MATCH(酒税計算用シート!F$76,酒税集計pivot!$206:$206,0)),0),0)</f>
        <v>0</v>
      </c>
      <c r="G85">
        <f>IFERROR(ROUND(INDEX(酒税集計pivot!$206:$227,MATCH(酒税計算用シート!$A85,酒税集計pivot!$A$206:$A$227,0),MATCH(酒税計算用シート!G$76,酒税集計pivot!$206:$206,0)),0),0)</f>
        <v>0</v>
      </c>
      <c r="H85">
        <f>IFERROR(ROUND(INDEX(酒税集計pivot!$206:$227,MATCH(酒税計算用シート!$A85,酒税集計pivot!$A$206:$A$227,0),MATCH(酒税計算用シート!H$76,酒税集計pivot!$206:$206,0)),0),0)</f>
        <v>0</v>
      </c>
      <c r="I85">
        <f>IFERROR(ROUND(INDEX(酒税集計pivot!$206:$227,MATCH(酒税計算用シート!$A85,酒税集計pivot!$A$206:$A$227,0),MATCH(酒税計算用シート!I$76,酒税集計pivot!$206:$206,0)),0),0)</f>
        <v>0</v>
      </c>
      <c r="J85">
        <f>IFERROR(ROUND(INDEX(酒税集計pivot!$206:$227,MATCH(酒税計算用シート!$A85,酒税集計pivot!$A$206:$A$227,0),MATCH(酒税計算用シート!J$76,酒税集計pivot!$206:$206,0)),0),0)</f>
        <v>0</v>
      </c>
      <c r="K85">
        <f>IFERROR(ROUND(INDEX(酒税集計pivot!$206:$227,MATCH(酒税計算用シート!$A85,酒税集計pivot!$A$206:$A$227,0),MATCH(酒税計算用シート!K$76,酒税集計pivot!$206:$206,0)),0),0)</f>
        <v>0</v>
      </c>
      <c r="L85">
        <f>IFERROR(ROUND(INDEX(酒税集計pivot!$206:$227,MATCH(酒税計算用シート!$A85,酒税集計pivot!$A$206:$A$227,0),MATCH(酒税計算用シート!L$76,酒税集計pivot!$206:$206,0)),0),0)</f>
        <v>0</v>
      </c>
    </row>
    <row r="86" spans="1:12">
      <c r="A86" s="24" t="str">
        <f>$A$12</f>
        <v>ウイスキー</v>
      </c>
      <c r="B86">
        <f>IFERROR(ROUND(INDEX(酒税集計pivot!$206:$227,MATCH(酒税計算用シート!$A86,酒税集計pivot!$A$206:$A$227,0),MATCH(酒税計算用シート!B$76,酒税集計pivot!$206:$206,0)),0),0)</f>
        <v>0</v>
      </c>
      <c r="C86">
        <f>IFERROR(ROUND(INDEX(酒税集計pivot!$206:$227,MATCH(酒税計算用シート!$A86,酒税集計pivot!$A$206:$A$227,0),MATCH(酒税計算用シート!C$76,酒税集計pivot!$206:$206,0)),0),0)</f>
        <v>0</v>
      </c>
      <c r="D86">
        <f>IFERROR(ROUND(INDEX(酒税集計pivot!$206:$227,MATCH(酒税計算用シート!$A86,酒税集計pivot!$A$206:$A$227,0),MATCH(酒税計算用シート!D$76,酒税集計pivot!$206:$206,0)),0),0)</f>
        <v>0</v>
      </c>
      <c r="E86">
        <f>IFERROR(ROUND(INDEX(酒税集計pivot!$206:$227,MATCH(酒税計算用シート!$A86,酒税集計pivot!$A$206:$A$227,0),MATCH(酒税計算用シート!E$76,酒税集計pivot!$206:$206,0)),0),0)</f>
        <v>0</v>
      </c>
      <c r="F86">
        <f>IFERROR(ROUND(INDEX(酒税集計pivot!$206:$227,MATCH(酒税計算用シート!$A86,酒税集計pivot!$A$206:$A$227,0),MATCH(酒税計算用シート!F$76,酒税集計pivot!$206:$206,0)),0),0)</f>
        <v>0</v>
      </c>
      <c r="G86">
        <f>IFERROR(ROUND(INDEX(酒税集計pivot!$206:$227,MATCH(酒税計算用シート!$A86,酒税集計pivot!$A$206:$A$227,0),MATCH(酒税計算用シート!G$76,酒税集計pivot!$206:$206,0)),0),0)</f>
        <v>0</v>
      </c>
      <c r="H86">
        <f>IFERROR(ROUND(INDEX(酒税集計pivot!$206:$227,MATCH(酒税計算用シート!$A86,酒税集計pivot!$A$206:$A$227,0),MATCH(酒税計算用シート!H$76,酒税集計pivot!$206:$206,0)),0),0)</f>
        <v>0</v>
      </c>
      <c r="I86">
        <f>IFERROR(ROUND(INDEX(酒税集計pivot!$206:$227,MATCH(酒税計算用シート!$A86,酒税集計pivot!$A$206:$A$227,0),MATCH(酒税計算用シート!I$76,酒税集計pivot!$206:$206,0)),0),0)</f>
        <v>0</v>
      </c>
      <c r="J86">
        <f>IFERROR(ROUND(INDEX(酒税集計pivot!$206:$227,MATCH(酒税計算用シート!$A86,酒税集計pivot!$A$206:$A$227,0),MATCH(酒税計算用シート!J$76,酒税集計pivot!$206:$206,0)),0),0)</f>
        <v>0</v>
      </c>
      <c r="K86">
        <f>IFERROR(ROUND(INDEX(酒税集計pivot!$206:$227,MATCH(酒税計算用シート!$A86,酒税集計pivot!$A$206:$A$227,0),MATCH(酒税計算用シート!K$76,酒税集計pivot!$206:$206,0)),0),0)</f>
        <v>0</v>
      </c>
      <c r="L86">
        <f>IFERROR(ROUND(INDEX(酒税集計pivot!$206:$227,MATCH(酒税計算用シート!$A86,酒税集計pivot!$A$206:$A$227,0),MATCH(酒税計算用シート!L$76,酒税集計pivot!$206:$206,0)),0),0)</f>
        <v>0</v>
      </c>
    </row>
    <row r="87" spans="1:12">
      <c r="A87" s="24" t="str">
        <f>$A$13</f>
        <v>ブランデー</v>
      </c>
      <c r="B87">
        <f>IFERROR(ROUND(INDEX(酒税集計pivot!$206:$227,MATCH(酒税計算用シート!$A87,酒税集計pivot!$A$206:$A$227,0),MATCH(酒税計算用シート!B$76,酒税集計pivot!$206:$206,0)),0),0)</f>
        <v>0</v>
      </c>
      <c r="C87">
        <f>IFERROR(ROUND(INDEX(酒税集計pivot!$206:$227,MATCH(酒税計算用シート!$A87,酒税集計pivot!$A$206:$A$227,0),MATCH(酒税計算用シート!C$76,酒税集計pivot!$206:$206,0)),0),0)</f>
        <v>0</v>
      </c>
      <c r="D87">
        <f>IFERROR(ROUND(INDEX(酒税集計pivot!$206:$227,MATCH(酒税計算用シート!$A87,酒税集計pivot!$A$206:$A$227,0),MATCH(酒税計算用シート!D$76,酒税集計pivot!$206:$206,0)),0),0)</f>
        <v>0</v>
      </c>
      <c r="E87">
        <f>IFERROR(ROUND(INDEX(酒税集計pivot!$206:$227,MATCH(酒税計算用シート!$A87,酒税集計pivot!$A$206:$A$227,0),MATCH(酒税計算用シート!E$76,酒税集計pivot!$206:$206,0)),0),0)</f>
        <v>0</v>
      </c>
      <c r="F87">
        <f>IFERROR(ROUND(INDEX(酒税集計pivot!$206:$227,MATCH(酒税計算用シート!$A87,酒税集計pivot!$A$206:$A$227,0),MATCH(酒税計算用シート!F$76,酒税集計pivot!$206:$206,0)),0),0)</f>
        <v>0</v>
      </c>
      <c r="G87">
        <f>IFERROR(ROUND(INDEX(酒税集計pivot!$206:$227,MATCH(酒税計算用シート!$A87,酒税集計pivot!$A$206:$A$227,0),MATCH(酒税計算用シート!G$76,酒税集計pivot!$206:$206,0)),0),0)</f>
        <v>0</v>
      </c>
      <c r="H87">
        <f>IFERROR(ROUND(INDEX(酒税集計pivot!$206:$227,MATCH(酒税計算用シート!$A87,酒税集計pivot!$A$206:$A$227,0),MATCH(酒税計算用シート!H$76,酒税集計pivot!$206:$206,0)),0),0)</f>
        <v>0</v>
      </c>
      <c r="I87">
        <f>IFERROR(ROUND(INDEX(酒税集計pivot!$206:$227,MATCH(酒税計算用シート!$A87,酒税集計pivot!$A$206:$A$227,0),MATCH(酒税計算用シート!I$76,酒税集計pivot!$206:$206,0)),0),0)</f>
        <v>0</v>
      </c>
      <c r="J87">
        <f>IFERROR(ROUND(INDEX(酒税集計pivot!$206:$227,MATCH(酒税計算用シート!$A87,酒税集計pivot!$A$206:$A$227,0),MATCH(酒税計算用シート!J$76,酒税集計pivot!$206:$206,0)),0),0)</f>
        <v>0</v>
      </c>
      <c r="K87">
        <f>IFERROR(ROUND(INDEX(酒税集計pivot!$206:$227,MATCH(酒税計算用シート!$A87,酒税集計pivot!$A$206:$A$227,0),MATCH(酒税計算用シート!K$76,酒税集計pivot!$206:$206,0)),0),0)</f>
        <v>0</v>
      </c>
      <c r="L87">
        <f>IFERROR(ROUND(INDEX(酒税集計pivot!$206:$227,MATCH(酒税計算用シート!$A87,酒税集計pivot!$A$206:$A$227,0),MATCH(酒税計算用シート!L$76,酒税集計pivot!$206:$206,0)),0),0)</f>
        <v>0</v>
      </c>
    </row>
    <row r="88" spans="1:12">
      <c r="A88" s="24" t="str">
        <f>$A$14</f>
        <v>原料用アルコール</v>
      </c>
      <c r="B88">
        <f>IFERROR(ROUND(INDEX(酒税集計pivot!$206:$227,MATCH(酒税計算用シート!$A88,酒税集計pivot!$A$206:$A$227,0),MATCH(酒税計算用シート!B$76,酒税集計pivot!$206:$206,0)),0),0)</f>
        <v>0</v>
      </c>
      <c r="C88">
        <f>IFERROR(ROUND(INDEX(酒税集計pivot!$206:$227,MATCH(酒税計算用シート!$A88,酒税集計pivot!$A$206:$A$227,0),MATCH(酒税計算用シート!C$76,酒税集計pivot!$206:$206,0)),0),0)</f>
        <v>0</v>
      </c>
      <c r="D88">
        <f>IFERROR(ROUND(INDEX(酒税集計pivot!$206:$227,MATCH(酒税計算用シート!$A88,酒税集計pivot!$A$206:$A$227,0),MATCH(酒税計算用シート!D$76,酒税集計pivot!$206:$206,0)),0),0)</f>
        <v>0</v>
      </c>
      <c r="E88">
        <f>IFERROR(ROUND(INDEX(酒税集計pivot!$206:$227,MATCH(酒税計算用シート!$A88,酒税集計pivot!$A$206:$A$227,0),MATCH(酒税計算用シート!E$76,酒税集計pivot!$206:$206,0)),0),0)</f>
        <v>0</v>
      </c>
      <c r="F88">
        <f>IFERROR(ROUND(INDEX(酒税集計pivot!$206:$227,MATCH(酒税計算用シート!$A88,酒税集計pivot!$A$206:$A$227,0),MATCH(酒税計算用シート!F$76,酒税集計pivot!$206:$206,0)),0),0)</f>
        <v>0</v>
      </c>
      <c r="G88">
        <f>IFERROR(ROUND(INDEX(酒税集計pivot!$206:$227,MATCH(酒税計算用シート!$A88,酒税集計pivot!$A$206:$A$227,0),MATCH(酒税計算用シート!G$76,酒税集計pivot!$206:$206,0)),0),0)</f>
        <v>0</v>
      </c>
      <c r="H88">
        <f>IFERROR(ROUND(INDEX(酒税集計pivot!$206:$227,MATCH(酒税計算用シート!$A88,酒税集計pivot!$A$206:$A$227,0),MATCH(酒税計算用シート!H$76,酒税集計pivot!$206:$206,0)),0),0)</f>
        <v>0</v>
      </c>
      <c r="I88">
        <f>IFERROR(ROUND(INDEX(酒税集計pivot!$206:$227,MATCH(酒税計算用シート!$A88,酒税集計pivot!$A$206:$A$227,0),MATCH(酒税計算用シート!I$76,酒税集計pivot!$206:$206,0)),0),0)</f>
        <v>0</v>
      </c>
      <c r="J88">
        <f>IFERROR(ROUND(INDEX(酒税集計pivot!$206:$227,MATCH(酒税計算用シート!$A88,酒税集計pivot!$A$206:$A$227,0),MATCH(酒税計算用シート!J$76,酒税集計pivot!$206:$206,0)),0),0)</f>
        <v>0</v>
      </c>
      <c r="K88">
        <f>IFERROR(ROUND(INDEX(酒税集計pivot!$206:$227,MATCH(酒税計算用シート!$A88,酒税集計pivot!$A$206:$A$227,0),MATCH(酒税計算用シート!K$76,酒税集計pivot!$206:$206,0)),0),0)</f>
        <v>0</v>
      </c>
      <c r="L88">
        <f>IFERROR(ROUND(INDEX(酒税集計pivot!$206:$227,MATCH(酒税計算用シート!$A88,酒税集計pivot!$A$206:$A$227,0),MATCH(酒税計算用シート!L$76,酒税集計pivot!$206:$206,0)),0),0)</f>
        <v>0</v>
      </c>
    </row>
    <row r="89" spans="1:12">
      <c r="A89" s="24" t="str">
        <f>$A$15</f>
        <v>発泡酒</v>
      </c>
      <c r="B89">
        <f>IFERROR(ROUND(INDEX(酒税集計pivot!$206:$227,MATCH(酒税計算用シート!$A89,酒税集計pivot!$A$206:$A$227,0),MATCH(酒税計算用シート!B$76,酒税集計pivot!$206:$206,0)),0),0)</f>
        <v>0</v>
      </c>
      <c r="C89">
        <f>IFERROR(ROUND(INDEX(酒税集計pivot!$206:$227,MATCH(酒税計算用シート!$A89,酒税集計pivot!$A$206:$A$227,0),MATCH(酒税計算用シート!C$76,酒税集計pivot!$206:$206,0)),0),0)</f>
        <v>0</v>
      </c>
      <c r="D89">
        <f>IFERROR(ROUND(INDEX(酒税集計pivot!$206:$227,MATCH(酒税計算用シート!$A89,酒税集計pivot!$A$206:$A$227,0),MATCH(酒税計算用シート!D$76,酒税集計pivot!$206:$206,0)),0),0)</f>
        <v>0</v>
      </c>
      <c r="E89">
        <f>IFERROR(ROUND(INDEX(酒税集計pivot!$206:$227,MATCH(酒税計算用シート!$A89,酒税集計pivot!$A$206:$A$227,0),MATCH(酒税計算用シート!E$76,酒税集計pivot!$206:$206,0)),0),0)</f>
        <v>0</v>
      </c>
      <c r="F89">
        <f>IFERROR(ROUND(INDEX(酒税集計pivot!$206:$227,MATCH(酒税計算用シート!$A89,酒税集計pivot!$A$206:$A$227,0),MATCH(酒税計算用シート!F$76,酒税集計pivot!$206:$206,0)),0),0)</f>
        <v>0</v>
      </c>
      <c r="G89">
        <f>IFERROR(ROUND(INDEX(酒税集計pivot!$206:$227,MATCH(酒税計算用シート!$A89,酒税集計pivot!$A$206:$A$227,0),MATCH(酒税計算用シート!G$76,酒税集計pivot!$206:$206,0)),0),0)</f>
        <v>0</v>
      </c>
      <c r="H89">
        <f>IFERROR(ROUND(INDEX(酒税集計pivot!$206:$227,MATCH(酒税計算用シート!$A89,酒税集計pivot!$A$206:$A$227,0),MATCH(酒税計算用シート!H$76,酒税集計pivot!$206:$206,0)),0),0)</f>
        <v>0</v>
      </c>
      <c r="I89">
        <f>IFERROR(ROUND(INDEX(酒税集計pivot!$206:$227,MATCH(酒税計算用シート!$A89,酒税集計pivot!$A$206:$A$227,0),MATCH(酒税計算用シート!I$76,酒税集計pivot!$206:$206,0)),0),0)</f>
        <v>0</v>
      </c>
      <c r="J89">
        <f>IFERROR(ROUND(INDEX(酒税集計pivot!$206:$227,MATCH(酒税計算用シート!$A89,酒税集計pivot!$A$206:$A$227,0),MATCH(酒税計算用シート!J$76,酒税集計pivot!$206:$206,0)),0),0)</f>
        <v>0</v>
      </c>
      <c r="K89">
        <f>IFERROR(ROUND(INDEX(酒税集計pivot!$206:$227,MATCH(酒税計算用シート!$A89,酒税集計pivot!$A$206:$A$227,0),MATCH(酒税計算用シート!K$76,酒税集計pivot!$206:$206,0)),0),0)</f>
        <v>0</v>
      </c>
      <c r="L89">
        <f>IFERROR(ROUND(INDEX(酒税集計pivot!$206:$227,MATCH(酒税計算用シート!$A89,酒税集計pivot!$A$206:$A$227,0),MATCH(酒税計算用シート!L$76,酒税集計pivot!$206:$206,0)),0),0)</f>
        <v>0</v>
      </c>
    </row>
    <row r="90" spans="1:12">
      <c r="A90" s="24" t="str">
        <f>$A$16</f>
        <v>その他の醸造酒</v>
      </c>
      <c r="B90">
        <f>IFERROR(ROUND(INDEX(酒税集計pivot!$206:$227,MATCH(酒税計算用シート!$A90,酒税集計pivot!$A$206:$A$227,0),MATCH(酒税計算用シート!B$76,酒税集計pivot!$206:$206,0)),0),0)</f>
        <v>0</v>
      </c>
      <c r="C90">
        <f>IFERROR(ROUND(INDEX(酒税集計pivot!$206:$227,MATCH(酒税計算用シート!$A90,酒税集計pivot!$A$206:$A$227,0),MATCH(酒税計算用シート!C$76,酒税集計pivot!$206:$206,0)),0),0)</f>
        <v>0</v>
      </c>
      <c r="D90">
        <f>IFERROR(ROUND(INDEX(酒税集計pivot!$206:$227,MATCH(酒税計算用シート!$A90,酒税集計pivot!$A$206:$A$227,0),MATCH(酒税計算用シート!D$76,酒税集計pivot!$206:$206,0)),0),0)</f>
        <v>0</v>
      </c>
      <c r="E90">
        <f>IFERROR(ROUND(INDEX(酒税集計pivot!$206:$227,MATCH(酒税計算用シート!$A90,酒税集計pivot!$A$206:$A$227,0),MATCH(酒税計算用シート!E$76,酒税集計pivot!$206:$206,0)),0),0)</f>
        <v>0</v>
      </c>
      <c r="F90">
        <f>IFERROR(ROUND(INDEX(酒税集計pivot!$206:$227,MATCH(酒税計算用シート!$A90,酒税集計pivot!$A$206:$A$227,0),MATCH(酒税計算用シート!F$76,酒税集計pivot!$206:$206,0)),0),0)</f>
        <v>0</v>
      </c>
      <c r="G90">
        <f>IFERROR(ROUND(INDEX(酒税集計pivot!$206:$227,MATCH(酒税計算用シート!$A90,酒税集計pivot!$A$206:$A$227,0),MATCH(酒税計算用シート!G$76,酒税集計pivot!$206:$206,0)),0),0)</f>
        <v>0</v>
      </c>
      <c r="H90">
        <f>IFERROR(ROUND(INDEX(酒税集計pivot!$206:$227,MATCH(酒税計算用シート!$A90,酒税集計pivot!$A$206:$A$227,0),MATCH(酒税計算用シート!H$76,酒税集計pivot!$206:$206,0)),0),0)</f>
        <v>0</v>
      </c>
      <c r="I90">
        <f>IFERROR(ROUND(INDEX(酒税集計pivot!$206:$227,MATCH(酒税計算用シート!$A90,酒税集計pivot!$A$206:$A$227,0),MATCH(酒税計算用シート!I$76,酒税集計pivot!$206:$206,0)),0),0)</f>
        <v>0</v>
      </c>
      <c r="J90">
        <f>IFERROR(ROUND(INDEX(酒税集計pivot!$206:$227,MATCH(酒税計算用シート!$A90,酒税集計pivot!$A$206:$A$227,0),MATCH(酒税計算用シート!J$76,酒税集計pivot!$206:$206,0)),0),0)</f>
        <v>0</v>
      </c>
      <c r="K90">
        <f>IFERROR(ROUND(INDEX(酒税集計pivot!$206:$227,MATCH(酒税計算用シート!$A90,酒税集計pivot!$A$206:$A$227,0),MATCH(酒税計算用シート!K$76,酒税集計pivot!$206:$206,0)),0),0)</f>
        <v>0</v>
      </c>
      <c r="L90">
        <f>IFERROR(ROUND(INDEX(酒税集計pivot!$206:$227,MATCH(酒税計算用シート!$A90,酒税集計pivot!$A$206:$A$227,0),MATCH(酒税計算用シート!L$76,酒税集計pivot!$206:$206,0)),0),0)</f>
        <v>0</v>
      </c>
    </row>
    <row r="91" spans="1:12">
      <c r="A91" s="24" t="str">
        <f>$A$17</f>
        <v>スピリッツ</v>
      </c>
      <c r="B91">
        <f>IFERROR(ROUND(INDEX(酒税集計pivot!$206:$227,MATCH(酒税計算用シート!$A91,酒税集計pivot!$A$206:$A$227,0),MATCH(酒税計算用シート!B$76,酒税集計pivot!$206:$206,0)),0),0)</f>
        <v>0</v>
      </c>
      <c r="C91">
        <f>IFERROR(ROUND(INDEX(酒税集計pivot!$206:$227,MATCH(酒税計算用シート!$A91,酒税集計pivot!$A$206:$A$227,0),MATCH(酒税計算用シート!C$76,酒税集計pivot!$206:$206,0)),0),0)</f>
        <v>0</v>
      </c>
      <c r="D91">
        <f>IFERROR(ROUND(INDEX(酒税集計pivot!$206:$227,MATCH(酒税計算用シート!$A91,酒税集計pivot!$A$206:$A$227,0),MATCH(酒税計算用シート!D$76,酒税集計pivot!$206:$206,0)),0),0)</f>
        <v>0</v>
      </c>
      <c r="E91">
        <f>IFERROR(ROUND(INDEX(酒税集計pivot!$206:$227,MATCH(酒税計算用シート!$A91,酒税集計pivot!$A$206:$A$227,0),MATCH(酒税計算用シート!E$76,酒税集計pivot!$206:$206,0)),0),0)</f>
        <v>0</v>
      </c>
      <c r="F91">
        <f>IFERROR(ROUND(INDEX(酒税集計pivot!$206:$227,MATCH(酒税計算用シート!$A91,酒税集計pivot!$A$206:$A$227,0),MATCH(酒税計算用シート!F$76,酒税集計pivot!$206:$206,0)),0),0)</f>
        <v>0</v>
      </c>
      <c r="G91">
        <f>IFERROR(ROUND(INDEX(酒税集計pivot!$206:$227,MATCH(酒税計算用シート!$A91,酒税集計pivot!$A$206:$A$227,0),MATCH(酒税計算用シート!G$76,酒税集計pivot!$206:$206,0)),0),0)</f>
        <v>0</v>
      </c>
      <c r="H91">
        <f>IFERROR(ROUND(INDEX(酒税集計pivot!$206:$227,MATCH(酒税計算用シート!$A91,酒税集計pivot!$A$206:$A$227,0),MATCH(酒税計算用シート!H$76,酒税集計pivot!$206:$206,0)),0),0)</f>
        <v>0</v>
      </c>
      <c r="I91">
        <f>IFERROR(ROUND(INDEX(酒税集計pivot!$206:$227,MATCH(酒税計算用シート!$A91,酒税集計pivot!$A$206:$A$227,0),MATCH(酒税計算用シート!I$76,酒税集計pivot!$206:$206,0)),0),0)</f>
        <v>0</v>
      </c>
      <c r="J91">
        <f>IFERROR(ROUND(INDEX(酒税集計pivot!$206:$227,MATCH(酒税計算用シート!$A91,酒税集計pivot!$A$206:$A$227,0),MATCH(酒税計算用シート!J$76,酒税集計pivot!$206:$206,0)),0),0)</f>
        <v>0</v>
      </c>
      <c r="K91">
        <f>IFERROR(ROUND(INDEX(酒税集計pivot!$206:$227,MATCH(酒税計算用シート!$A91,酒税集計pivot!$A$206:$A$227,0),MATCH(酒税計算用シート!K$76,酒税集計pivot!$206:$206,0)),0),0)</f>
        <v>0</v>
      </c>
      <c r="L91">
        <f>IFERROR(ROUND(INDEX(酒税集計pivot!$206:$227,MATCH(酒税計算用シート!$A91,酒税集計pivot!$A$206:$A$227,0),MATCH(酒税計算用シート!L$76,酒税集計pivot!$206:$206,0)),0),0)</f>
        <v>0</v>
      </c>
    </row>
    <row r="92" spans="1:12">
      <c r="A92" s="24" t="str">
        <f>$A$18</f>
        <v>リキュール</v>
      </c>
      <c r="B92">
        <f>IFERROR(ROUND(INDEX(酒税集計pivot!$206:$227,MATCH(酒税計算用シート!$A92,酒税集計pivot!$A$206:$A$227,0),MATCH(酒税計算用シート!B$76,酒税集計pivot!$206:$206,0)),0),0)</f>
        <v>0</v>
      </c>
      <c r="C92">
        <f>IFERROR(ROUND(INDEX(酒税集計pivot!$206:$227,MATCH(酒税計算用シート!$A92,酒税集計pivot!$A$206:$A$227,0),MATCH(酒税計算用シート!C$76,酒税集計pivot!$206:$206,0)),0),0)</f>
        <v>0</v>
      </c>
      <c r="D92">
        <f>IFERROR(ROUND(INDEX(酒税集計pivot!$206:$227,MATCH(酒税計算用シート!$A92,酒税集計pivot!$A$206:$A$227,0),MATCH(酒税計算用シート!D$76,酒税集計pivot!$206:$206,0)),0),0)</f>
        <v>0</v>
      </c>
      <c r="E92">
        <f>IFERROR(ROUND(INDEX(酒税集計pivot!$206:$227,MATCH(酒税計算用シート!$A92,酒税集計pivot!$A$206:$A$227,0),MATCH(酒税計算用シート!E$76,酒税集計pivot!$206:$206,0)),0),0)</f>
        <v>0</v>
      </c>
      <c r="F92">
        <f>IFERROR(ROUND(INDEX(酒税集計pivot!$206:$227,MATCH(酒税計算用シート!$A92,酒税集計pivot!$A$206:$A$227,0),MATCH(酒税計算用シート!F$76,酒税集計pivot!$206:$206,0)),0),0)</f>
        <v>0</v>
      </c>
      <c r="G92">
        <f>IFERROR(ROUND(INDEX(酒税集計pivot!$206:$227,MATCH(酒税計算用シート!$A92,酒税集計pivot!$A$206:$A$227,0),MATCH(酒税計算用シート!G$76,酒税集計pivot!$206:$206,0)),0),0)</f>
        <v>0</v>
      </c>
      <c r="H92">
        <f>IFERROR(ROUND(INDEX(酒税集計pivot!$206:$227,MATCH(酒税計算用シート!$A92,酒税集計pivot!$A$206:$A$227,0),MATCH(酒税計算用シート!H$76,酒税集計pivot!$206:$206,0)),0),0)</f>
        <v>0</v>
      </c>
      <c r="I92">
        <f>IFERROR(ROUND(INDEX(酒税集計pivot!$206:$227,MATCH(酒税計算用シート!$A92,酒税集計pivot!$A$206:$A$227,0),MATCH(酒税計算用シート!I$76,酒税集計pivot!$206:$206,0)),0),0)</f>
        <v>0</v>
      </c>
      <c r="J92">
        <f>IFERROR(ROUND(INDEX(酒税集計pivot!$206:$227,MATCH(酒税計算用シート!$A92,酒税集計pivot!$A$206:$A$227,0),MATCH(酒税計算用シート!J$76,酒税集計pivot!$206:$206,0)),0),0)</f>
        <v>0</v>
      </c>
      <c r="K92">
        <f>IFERROR(ROUND(INDEX(酒税集計pivot!$206:$227,MATCH(酒税計算用シート!$A92,酒税集計pivot!$A$206:$A$227,0),MATCH(酒税計算用シート!K$76,酒税集計pivot!$206:$206,0)),0),0)</f>
        <v>0</v>
      </c>
      <c r="L92">
        <f>IFERROR(ROUND(INDEX(酒税集計pivot!$206:$227,MATCH(酒税計算用シート!$A92,酒税集計pivot!$A$206:$A$227,0),MATCH(酒税計算用シート!L$76,酒税集計pivot!$206:$206,0)),0),0)</f>
        <v>0</v>
      </c>
    </row>
    <row r="93" spans="1:12">
      <c r="A93" s="24" t="str">
        <f>$A$19</f>
        <v>雑酒</v>
      </c>
      <c r="B93">
        <f>IFERROR(ROUND(INDEX(酒税集計pivot!$206:$227,MATCH(酒税計算用シート!$A93,酒税集計pivot!$A$206:$A$227,0),MATCH(酒税計算用シート!B$76,酒税集計pivot!$206:$206,0)),0),0)</f>
        <v>0</v>
      </c>
      <c r="C93">
        <f>IFERROR(ROUND(INDEX(酒税集計pivot!$206:$227,MATCH(酒税計算用シート!$A93,酒税集計pivot!$A$206:$A$227,0),MATCH(酒税計算用シート!C$76,酒税集計pivot!$206:$206,0)),0),0)</f>
        <v>0</v>
      </c>
      <c r="D93">
        <f>IFERROR(ROUND(INDEX(酒税集計pivot!$206:$227,MATCH(酒税計算用シート!$A93,酒税集計pivot!$A$206:$A$227,0),MATCH(酒税計算用シート!D$76,酒税集計pivot!$206:$206,0)),0),0)</f>
        <v>0</v>
      </c>
      <c r="E93">
        <f>IFERROR(ROUND(INDEX(酒税集計pivot!$206:$227,MATCH(酒税計算用シート!$A93,酒税集計pivot!$A$206:$A$227,0),MATCH(酒税計算用シート!E$76,酒税集計pivot!$206:$206,0)),0),0)</f>
        <v>0</v>
      </c>
      <c r="F93">
        <f>IFERROR(ROUND(INDEX(酒税集計pivot!$206:$227,MATCH(酒税計算用シート!$A93,酒税集計pivot!$A$206:$A$227,0),MATCH(酒税計算用シート!F$76,酒税集計pivot!$206:$206,0)),0),0)</f>
        <v>0</v>
      </c>
      <c r="G93">
        <f>IFERROR(ROUND(INDEX(酒税集計pivot!$206:$227,MATCH(酒税計算用シート!$A93,酒税集計pivot!$A$206:$A$227,0),MATCH(酒税計算用シート!G$76,酒税集計pivot!$206:$206,0)),0),0)</f>
        <v>0</v>
      </c>
      <c r="H93">
        <f>IFERROR(ROUND(INDEX(酒税集計pivot!$206:$227,MATCH(酒税計算用シート!$A93,酒税集計pivot!$A$206:$A$227,0),MATCH(酒税計算用シート!H$76,酒税集計pivot!$206:$206,0)),0),0)</f>
        <v>0</v>
      </c>
      <c r="I93">
        <f>IFERROR(ROUND(INDEX(酒税集計pivot!$206:$227,MATCH(酒税計算用シート!$A93,酒税集計pivot!$A$206:$A$227,0),MATCH(酒税計算用シート!I$76,酒税集計pivot!$206:$206,0)),0),0)</f>
        <v>0</v>
      </c>
      <c r="J93">
        <f>IFERROR(ROUND(INDEX(酒税集計pivot!$206:$227,MATCH(酒税計算用シート!$A93,酒税集計pivot!$A$206:$A$227,0),MATCH(酒税計算用シート!J$76,酒税集計pivot!$206:$206,0)),0),0)</f>
        <v>0</v>
      </c>
      <c r="K93">
        <f>IFERROR(ROUND(INDEX(酒税集計pivot!$206:$227,MATCH(酒税計算用シート!$A93,酒税集計pivot!$A$206:$A$227,0),MATCH(酒税計算用シート!K$76,酒税集計pivot!$206:$206,0)),0),0)</f>
        <v>0</v>
      </c>
      <c r="L93">
        <f>IFERROR(ROUND(INDEX(酒税集計pivot!$206:$227,MATCH(酒税計算用シート!$A93,酒税集計pivot!$A$206:$A$227,0),MATCH(酒税計算用シート!L$76,酒税集計pivot!$206:$206,0)),0),0)</f>
        <v>0</v>
      </c>
    </row>
    <row r="94" spans="1:12">
      <c r="A94" s="24" t="str">
        <f>$A$20</f>
        <v>粉末酒</v>
      </c>
      <c r="B94">
        <f>IFERROR(ROUND(INDEX(酒税集計pivot!$206:$227,MATCH(酒税計算用シート!$A94,酒税集計pivot!$A$206:$A$227,0),MATCH(酒税計算用シート!B$76,酒税集計pivot!$206:$206,0)),0),0)</f>
        <v>0</v>
      </c>
      <c r="C94">
        <f>IFERROR(ROUND(INDEX(酒税集計pivot!$206:$227,MATCH(酒税計算用シート!$A94,酒税集計pivot!$A$206:$A$227,0),MATCH(酒税計算用シート!C$76,酒税集計pivot!$206:$206,0)),0),0)</f>
        <v>0</v>
      </c>
      <c r="D94">
        <f>IFERROR(ROUND(INDEX(酒税集計pivot!$206:$227,MATCH(酒税計算用シート!$A94,酒税集計pivot!$A$206:$A$227,0),MATCH(酒税計算用シート!D$76,酒税集計pivot!$206:$206,0)),0),0)</f>
        <v>0</v>
      </c>
      <c r="E94">
        <f>IFERROR(ROUND(INDEX(酒税集計pivot!$206:$227,MATCH(酒税計算用シート!$A94,酒税集計pivot!$A$206:$A$227,0),MATCH(酒税計算用シート!E$76,酒税集計pivot!$206:$206,0)),0),0)</f>
        <v>0</v>
      </c>
      <c r="F94">
        <f>IFERROR(ROUND(INDEX(酒税集計pivot!$206:$227,MATCH(酒税計算用シート!$A94,酒税集計pivot!$A$206:$A$227,0),MATCH(酒税計算用シート!F$76,酒税集計pivot!$206:$206,0)),0),0)</f>
        <v>0</v>
      </c>
      <c r="G94">
        <f>IFERROR(ROUND(INDEX(酒税集計pivot!$206:$227,MATCH(酒税計算用シート!$A94,酒税集計pivot!$A$206:$A$227,0),MATCH(酒税計算用シート!G$76,酒税集計pivot!$206:$206,0)),0),0)</f>
        <v>0</v>
      </c>
      <c r="H94">
        <f>IFERROR(ROUND(INDEX(酒税集計pivot!$206:$227,MATCH(酒税計算用シート!$A94,酒税集計pivot!$A$206:$A$227,0),MATCH(酒税計算用シート!H$76,酒税集計pivot!$206:$206,0)),0),0)</f>
        <v>0</v>
      </c>
      <c r="I94">
        <f>IFERROR(ROUND(INDEX(酒税集計pivot!$206:$227,MATCH(酒税計算用シート!$A94,酒税集計pivot!$A$206:$A$227,0),MATCH(酒税計算用シート!I$76,酒税集計pivot!$206:$206,0)),0),0)</f>
        <v>0</v>
      </c>
      <c r="J94">
        <f>IFERROR(ROUND(INDEX(酒税集計pivot!$206:$227,MATCH(酒税計算用シート!$A94,酒税集計pivot!$A$206:$A$227,0),MATCH(酒税計算用シート!J$76,酒税集計pivot!$206:$206,0)),0),0)</f>
        <v>0</v>
      </c>
      <c r="K94">
        <f>IFERROR(ROUND(INDEX(酒税集計pivot!$206:$227,MATCH(酒税計算用シート!$A94,酒税集計pivot!$A$206:$A$227,0),MATCH(酒税計算用シート!K$76,酒税集計pivot!$206:$206,0)),0),0)</f>
        <v>0</v>
      </c>
      <c r="L94">
        <f>IFERROR(ROUND(INDEX(酒税集計pivot!$206:$227,MATCH(酒税計算用シート!$A94,酒税集計pivot!$A$206:$A$227,0),MATCH(酒税計算用シート!L$76,酒税集計pivot!$206:$206,0)),0),0)</f>
        <v>0</v>
      </c>
    </row>
    <row r="95" spans="1:12">
      <c r="A95" s="24"/>
    </row>
    <row r="105" spans="1:12">
      <c r="A105" s="24" t="s">
        <v>197</v>
      </c>
    </row>
    <row r="106" spans="1:12">
      <c r="B106">
        <f>$B$29</f>
        <v>2020</v>
      </c>
      <c r="C106">
        <f t="shared" ref="C106:L106" si="25">B106+1</f>
        <v>2021</v>
      </c>
      <c r="D106">
        <f t="shared" si="25"/>
        <v>2022</v>
      </c>
      <c r="E106">
        <f t="shared" si="25"/>
        <v>2023</v>
      </c>
      <c r="F106">
        <f t="shared" si="25"/>
        <v>2024</v>
      </c>
      <c r="G106">
        <f t="shared" si="25"/>
        <v>2025</v>
      </c>
      <c r="H106">
        <f t="shared" si="25"/>
        <v>2026</v>
      </c>
      <c r="I106">
        <f t="shared" si="25"/>
        <v>2027</v>
      </c>
      <c r="J106">
        <f t="shared" si="25"/>
        <v>2028</v>
      </c>
      <c r="K106">
        <f t="shared" si="25"/>
        <v>2029</v>
      </c>
      <c r="L106">
        <f t="shared" si="25"/>
        <v>2030</v>
      </c>
    </row>
    <row r="107" spans="1:12">
      <c r="B107" t="s">
        <v>152</v>
      </c>
      <c r="C107" t="s">
        <v>152</v>
      </c>
      <c r="D107" t="s">
        <v>152</v>
      </c>
      <c r="E107" t="s">
        <v>152</v>
      </c>
      <c r="F107" t="s">
        <v>152</v>
      </c>
      <c r="G107" t="s">
        <v>152</v>
      </c>
      <c r="H107" t="s">
        <v>152</v>
      </c>
      <c r="I107" t="s">
        <v>152</v>
      </c>
      <c r="J107" t="s">
        <v>152</v>
      </c>
      <c r="K107" t="s">
        <v>152</v>
      </c>
      <c r="L107" t="s">
        <v>152</v>
      </c>
    </row>
    <row r="108" spans="1:12">
      <c r="A108" s="24" t="str">
        <f>$A$4</f>
        <v>清酒</v>
      </c>
      <c r="B108">
        <f>IFERROR(ROUND(INDEX(酒税集計pivot!$236:$257,MATCH(酒税計算用シート!$A108,酒税集計pivot!$A$236:$A$257,0),MATCH(酒税計算用シート!B$106,酒税集計pivot!$236:$236,0)),0),0)</f>
        <v>0</v>
      </c>
      <c r="C108">
        <f>IFERROR(ROUND(INDEX(酒税集計pivot!$236:$257,MATCH(酒税計算用シート!$A108,酒税集計pivot!$A$236:$A$257,0),MATCH(酒税計算用シート!C$106,酒税集計pivot!$236:$236,0)),0),0)</f>
        <v>0</v>
      </c>
      <c r="D108">
        <f>IFERROR(ROUND(INDEX(酒税集計pivot!$236:$257,MATCH(酒税計算用シート!$A108,酒税集計pivot!$A$236:$A$257,0),MATCH(酒税計算用シート!D$106,酒税集計pivot!$236:$236,0)),0),0)</f>
        <v>0</v>
      </c>
      <c r="E108">
        <f>IFERROR(ROUND(INDEX(酒税集計pivot!$236:$257,MATCH(酒税計算用シート!$A108,酒税集計pivot!$A$236:$A$257,0),MATCH(酒税計算用シート!E$106,酒税集計pivot!$236:$236,0)),0),0)</f>
        <v>0</v>
      </c>
      <c r="F108">
        <f>IFERROR(ROUND(INDEX(酒税集計pivot!$236:$257,MATCH(酒税計算用シート!$A108,酒税集計pivot!$A$236:$A$257,0),MATCH(酒税計算用シート!F$106,酒税集計pivot!$236:$236,0)),0),0)</f>
        <v>0</v>
      </c>
      <c r="G108">
        <f>IFERROR(ROUND(INDEX(酒税集計pivot!$236:$257,MATCH(酒税計算用シート!$A108,酒税集計pivot!$A$236:$A$257,0),MATCH(酒税計算用シート!G$106,酒税集計pivot!$236:$236,0)),0),0)</f>
        <v>0</v>
      </c>
      <c r="H108">
        <f>IFERROR(ROUND(INDEX(酒税集計pivot!$236:$257,MATCH(酒税計算用シート!$A108,酒税集計pivot!$A$236:$A$257,0),MATCH(酒税計算用シート!H$106,酒税集計pivot!$236:$236,0)),0),0)</f>
        <v>0</v>
      </c>
      <c r="I108">
        <f>IFERROR(ROUND(INDEX(酒税集計pivot!$236:$257,MATCH(酒税計算用シート!$A108,酒税集計pivot!$A$236:$A$257,0),MATCH(酒税計算用シート!I$106,酒税集計pivot!$236:$236,0)),0),0)</f>
        <v>0</v>
      </c>
      <c r="J108">
        <f>IFERROR(ROUND(INDEX(酒税集計pivot!$236:$257,MATCH(酒税計算用シート!$A108,酒税集計pivot!$A$236:$A$257,0),MATCH(酒税計算用シート!J$106,酒税集計pivot!$236:$236,0)),0),0)</f>
        <v>0</v>
      </c>
      <c r="K108">
        <f>IFERROR(ROUND(INDEX(酒税集計pivot!$236:$257,MATCH(酒税計算用シート!$A108,酒税集計pivot!$A$236:$A$257,0),MATCH(酒税計算用シート!K$106,酒税集計pivot!$236:$236,0)),0),0)</f>
        <v>0</v>
      </c>
      <c r="L108">
        <f>IFERROR(ROUND(INDEX(酒税集計pivot!$236:$257,MATCH(酒税計算用シート!$A108,酒税集計pivot!$A$236:$A$257,0),MATCH(酒税計算用シート!L$106,酒税集計pivot!$236:$236,0)),0),0)</f>
        <v>0</v>
      </c>
    </row>
    <row r="109" spans="1:12">
      <c r="A109" s="24" t="str">
        <f>$A$5</f>
        <v>合成清酒</v>
      </c>
      <c r="B109">
        <f>IFERROR(ROUND(INDEX(酒税集計pivot!$236:$257,MATCH(酒税計算用シート!$A109,酒税集計pivot!$A$236:$A$257,0),MATCH(酒税計算用シート!B$106,酒税集計pivot!$236:$236,0)),0),0)</f>
        <v>0</v>
      </c>
      <c r="C109">
        <f>IFERROR(ROUND(INDEX(酒税集計pivot!$236:$257,MATCH(酒税計算用シート!$A109,酒税集計pivot!$A$236:$A$257,0),MATCH(酒税計算用シート!C$106,酒税集計pivot!$236:$236,0)),0),0)</f>
        <v>0</v>
      </c>
      <c r="D109">
        <f>IFERROR(ROUND(INDEX(酒税集計pivot!$236:$257,MATCH(酒税計算用シート!$A109,酒税集計pivot!$A$236:$A$257,0),MATCH(酒税計算用シート!D$106,酒税集計pivot!$236:$236,0)),0),0)</f>
        <v>0</v>
      </c>
      <c r="E109">
        <f>IFERROR(ROUND(INDEX(酒税集計pivot!$236:$257,MATCH(酒税計算用シート!$A109,酒税集計pivot!$A$236:$A$257,0),MATCH(酒税計算用シート!E$106,酒税集計pivot!$236:$236,0)),0),0)</f>
        <v>0</v>
      </c>
      <c r="F109">
        <f>IFERROR(ROUND(INDEX(酒税集計pivot!$236:$257,MATCH(酒税計算用シート!$A109,酒税集計pivot!$A$236:$A$257,0),MATCH(酒税計算用シート!F$106,酒税集計pivot!$236:$236,0)),0),0)</f>
        <v>0</v>
      </c>
      <c r="G109">
        <f>IFERROR(ROUND(INDEX(酒税集計pivot!$236:$257,MATCH(酒税計算用シート!$A109,酒税集計pivot!$A$236:$A$257,0),MATCH(酒税計算用シート!G$106,酒税集計pivot!$236:$236,0)),0),0)</f>
        <v>0</v>
      </c>
      <c r="H109">
        <f>IFERROR(ROUND(INDEX(酒税集計pivot!$236:$257,MATCH(酒税計算用シート!$A109,酒税集計pivot!$A$236:$A$257,0),MATCH(酒税計算用シート!H$106,酒税集計pivot!$236:$236,0)),0),0)</f>
        <v>0</v>
      </c>
      <c r="I109">
        <f>IFERROR(ROUND(INDEX(酒税集計pivot!$236:$257,MATCH(酒税計算用シート!$A109,酒税集計pivot!$A$236:$A$257,0),MATCH(酒税計算用シート!I$106,酒税集計pivot!$236:$236,0)),0),0)</f>
        <v>0</v>
      </c>
      <c r="J109">
        <f>IFERROR(ROUND(INDEX(酒税集計pivot!$236:$257,MATCH(酒税計算用シート!$A109,酒税集計pivot!$A$236:$A$257,0),MATCH(酒税計算用シート!J$106,酒税集計pivot!$236:$236,0)),0),0)</f>
        <v>0</v>
      </c>
      <c r="K109">
        <f>IFERROR(ROUND(INDEX(酒税集計pivot!$236:$257,MATCH(酒税計算用シート!$A109,酒税集計pivot!$A$236:$A$257,0),MATCH(酒税計算用シート!K$106,酒税集計pivot!$236:$236,0)),0),0)</f>
        <v>0</v>
      </c>
      <c r="L109">
        <f>IFERROR(ROUND(INDEX(酒税集計pivot!$236:$257,MATCH(酒税計算用シート!$A109,酒税集計pivot!$A$236:$A$257,0),MATCH(酒税計算用シート!L$106,酒税集計pivot!$236:$236,0)),0),0)</f>
        <v>0</v>
      </c>
    </row>
    <row r="110" spans="1:12">
      <c r="A110" s="24" t="str">
        <f>$A$6</f>
        <v>連続式蒸留焼酎</v>
      </c>
      <c r="B110">
        <f>IFERROR(ROUND(INDEX(酒税集計pivot!$236:$257,MATCH(酒税計算用シート!$A110,酒税集計pivot!$A$236:$A$257,0),MATCH(酒税計算用シート!B$106,酒税集計pivot!$236:$236,0)),0),0)</f>
        <v>0</v>
      </c>
      <c r="C110">
        <f>IFERROR(ROUND(INDEX(酒税集計pivot!$236:$257,MATCH(酒税計算用シート!$A110,酒税集計pivot!$A$236:$A$257,0),MATCH(酒税計算用シート!C$106,酒税集計pivot!$236:$236,0)),0),0)</f>
        <v>0</v>
      </c>
      <c r="D110">
        <f>IFERROR(ROUND(INDEX(酒税集計pivot!$236:$257,MATCH(酒税計算用シート!$A110,酒税集計pivot!$A$236:$A$257,0),MATCH(酒税計算用シート!D$106,酒税集計pivot!$236:$236,0)),0),0)</f>
        <v>0</v>
      </c>
      <c r="E110">
        <f>IFERROR(ROUND(INDEX(酒税集計pivot!$236:$257,MATCH(酒税計算用シート!$A110,酒税集計pivot!$A$236:$A$257,0),MATCH(酒税計算用シート!E$106,酒税集計pivot!$236:$236,0)),0),0)</f>
        <v>0</v>
      </c>
      <c r="F110">
        <f>IFERROR(ROUND(INDEX(酒税集計pivot!$236:$257,MATCH(酒税計算用シート!$A110,酒税集計pivot!$A$236:$A$257,0),MATCH(酒税計算用シート!F$106,酒税集計pivot!$236:$236,0)),0),0)</f>
        <v>0</v>
      </c>
      <c r="G110">
        <f>IFERROR(ROUND(INDEX(酒税集計pivot!$236:$257,MATCH(酒税計算用シート!$A110,酒税集計pivot!$A$236:$A$257,0),MATCH(酒税計算用シート!G$106,酒税集計pivot!$236:$236,0)),0),0)</f>
        <v>0</v>
      </c>
      <c r="H110">
        <f>IFERROR(ROUND(INDEX(酒税集計pivot!$236:$257,MATCH(酒税計算用シート!$A110,酒税集計pivot!$A$236:$A$257,0),MATCH(酒税計算用シート!H$106,酒税集計pivot!$236:$236,0)),0),0)</f>
        <v>0</v>
      </c>
      <c r="I110">
        <f>IFERROR(ROUND(INDEX(酒税集計pivot!$236:$257,MATCH(酒税計算用シート!$A110,酒税集計pivot!$A$236:$A$257,0),MATCH(酒税計算用シート!I$106,酒税集計pivot!$236:$236,0)),0),0)</f>
        <v>0</v>
      </c>
      <c r="J110">
        <f>IFERROR(ROUND(INDEX(酒税集計pivot!$236:$257,MATCH(酒税計算用シート!$A110,酒税集計pivot!$A$236:$A$257,0),MATCH(酒税計算用シート!J$106,酒税集計pivot!$236:$236,0)),0),0)</f>
        <v>0</v>
      </c>
      <c r="K110">
        <f>IFERROR(ROUND(INDEX(酒税集計pivot!$236:$257,MATCH(酒税計算用シート!$A110,酒税集計pivot!$A$236:$A$257,0),MATCH(酒税計算用シート!K$106,酒税集計pivot!$236:$236,0)),0),0)</f>
        <v>0</v>
      </c>
      <c r="L110">
        <f>IFERROR(ROUND(INDEX(酒税集計pivot!$236:$257,MATCH(酒税計算用シート!$A110,酒税集計pivot!$A$236:$A$257,0),MATCH(酒税計算用シート!L$106,酒税集計pivot!$236:$236,0)),0),0)</f>
        <v>0</v>
      </c>
    </row>
    <row r="111" spans="1:12">
      <c r="A111" s="24" t="str">
        <f>$A$7</f>
        <v>単式蒸留焼酎</v>
      </c>
      <c r="B111">
        <f>IFERROR(ROUND(INDEX(酒税集計pivot!$236:$257,MATCH(酒税計算用シート!$A111,酒税集計pivot!$A$236:$A$257,0),MATCH(酒税計算用シート!B$106,酒税集計pivot!$236:$236,0)),0),0)</f>
        <v>0</v>
      </c>
      <c r="C111">
        <f>IFERROR(ROUND(INDEX(酒税集計pivot!$236:$257,MATCH(酒税計算用シート!$A111,酒税集計pivot!$A$236:$A$257,0),MATCH(酒税計算用シート!C$106,酒税集計pivot!$236:$236,0)),0),0)</f>
        <v>0</v>
      </c>
      <c r="D111">
        <f>IFERROR(ROUND(INDEX(酒税集計pivot!$236:$257,MATCH(酒税計算用シート!$A111,酒税集計pivot!$A$236:$A$257,0),MATCH(酒税計算用シート!D$106,酒税集計pivot!$236:$236,0)),0),0)</f>
        <v>0</v>
      </c>
      <c r="E111">
        <f>IFERROR(ROUND(INDEX(酒税集計pivot!$236:$257,MATCH(酒税計算用シート!$A111,酒税集計pivot!$A$236:$A$257,0),MATCH(酒税計算用シート!E$106,酒税集計pivot!$236:$236,0)),0),0)</f>
        <v>0</v>
      </c>
      <c r="F111">
        <f>IFERROR(ROUND(INDEX(酒税集計pivot!$236:$257,MATCH(酒税計算用シート!$A111,酒税集計pivot!$A$236:$A$257,0),MATCH(酒税計算用シート!F$106,酒税集計pivot!$236:$236,0)),0),0)</f>
        <v>0</v>
      </c>
      <c r="G111">
        <f>IFERROR(ROUND(INDEX(酒税集計pivot!$236:$257,MATCH(酒税計算用シート!$A111,酒税集計pivot!$A$236:$A$257,0),MATCH(酒税計算用シート!G$106,酒税集計pivot!$236:$236,0)),0),0)</f>
        <v>0</v>
      </c>
      <c r="H111">
        <f>IFERROR(ROUND(INDEX(酒税集計pivot!$236:$257,MATCH(酒税計算用シート!$A111,酒税集計pivot!$A$236:$A$257,0),MATCH(酒税計算用シート!H$106,酒税集計pivot!$236:$236,0)),0),0)</f>
        <v>0</v>
      </c>
      <c r="I111">
        <f>IFERROR(ROUND(INDEX(酒税集計pivot!$236:$257,MATCH(酒税計算用シート!$A111,酒税集計pivot!$A$236:$A$257,0),MATCH(酒税計算用シート!I$106,酒税集計pivot!$236:$236,0)),0),0)</f>
        <v>0</v>
      </c>
      <c r="J111">
        <f>IFERROR(ROUND(INDEX(酒税集計pivot!$236:$257,MATCH(酒税計算用シート!$A111,酒税集計pivot!$A$236:$A$257,0),MATCH(酒税計算用シート!J$106,酒税集計pivot!$236:$236,0)),0),0)</f>
        <v>0</v>
      </c>
      <c r="K111">
        <f>IFERROR(ROUND(INDEX(酒税集計pivot!$236:$257,MATCH(酒税計算用シート!$A111,酒税集計pivot!$A$236:$A$257,0),MATCH(酒税計算用シート!K$106,酒税集計pivot!$236:$236,0)),0),0)</f>
        <v>0</v>
      </c>
      <c r="L111">
        <f>IFERROR(ROUND(INDEX(酒税集計pivot!$236:$257,MATCH(酒税計算用シート!$A111,酒税集計pivot!$A$236:$A$257,0),MATCH(酒税計算用シート!L$106,酒税集計pivot!$236:$236,0)),0),0)</f>
        <v>0</v>
      </c>
    </row>
    <row r="112" spans="1:12">
      <c r="A112" s="24" t="str">
        <f>$A$8</f>
        <v>みりん</v>
      </c>
      <c r="B112">
        <f>IFERROR(ROUND(INDEX(酒税集計pivot!$236:$257,MATCH(酒税計算用シート!$A112,酒税集計pivot!$A$236:$A$257,0),MATCH(酒税計算用シート!B$106,酒税集計pivot!$236:$236,0)),0),0)</f>
        <v>0</v>
      </c>
      <c r="C112">
        <f>IFERROR(ROUND(INDEX(酒税集計pivot!$236:$257,MATCH(酒税計算用シート!$A112,酒税集計pivot!$A$236:$A$257,0),MATCH(酒税計算用シート!C$106,酒税集計pivot!$236:$236,0)),0),0)</f>
        <v>0</v>
      </c>
      <c r="D112">
        <f>IFERROR(ROUND(INDEX(酒税集計pivot!$236:$257,MATCH(酒税計算用シート!$A112,酒税集計pivot!$A$236:$A$257,0),MATCH(酒税計算用シート!D$106,酒税集計pivot!$236:$236,0)),0),0)</f>
        <v>0</v>
      </c>
      <c r="E112">
        <f>IFERROR(ROUND(INDEX(酒税集計pivot!$236:$257,MATCH(酒税計算用シート!$A112,酒税集計pivot!$A$236:$A$257,0),MATCH(酒税計算用シート!E$106,酒税集計pivot!$236:$236,0)),0),0)</f>
        <v>0</v>
      </c>
      <c r="F112">
        <f>IFERROR(ROUND(INDEX(酒税集計pivot!$236:$257,MATCH(酒税計算用シート!$A112,酒税集計pivot!$A$236:$A$257,0),MATCH(酒税計算用シート!F$106,酒税集計pivot!$236:$236,0)),0),0)</f>
        <v>0</v>
      </c>
      <c r="G112">
        <f>IFERROR(ROUND(INDEX(酒税集計pivot!$236:$257,MATCH(酒税計算用シート!$A112,酒税集計pivot!$A$236:$A$257,0),MATCH(酒税計算用シート!G$106,酒税集計pivot!$236:$236,0)),0),0)</f>
        <v>0</v>
      </c>
      <c r="H112">
        <f>IFERROR(ROUND(INDEX(酒税集計pivot!$236:$257,MATCH(酒税計算用シート!$A112,酒税集計pivot!$A$236:$A$257,0),MATCH(酒税計算用シート!H$106,酒税集計pivot!$236:$236,0)),0),0)</f>
        <v>0</v>
      </c>
      <c r="I112">
        <f>IFERROR(ROUND(INDEX(酒税集計pivot!$236:$257,MATCH(酒税計算用シート!$A112,酒税集計pivot!$A$236:$A$257,0),MATCH(酒税計算用シート!I$106,酒税集計pivot!$236:$236,0)),0),0)</f>
        <v>0</v>
      </c>
      <c r="J112">
        <f>IFERROR(ROUND(INDEX(酒税集計pivot!$236:$257,MATCH(酒税計算用シート!$A112,酒税集計pivot!$A$236:$A$257,0),MATCH(酒税計算用シート!J$106,酒税集計pivot!$236:$236,0)),0),0)</f>
        <v>0</v>
      </c>
      <c r="K112">
        <f>IFERROR(ROUND(INDEX(酒税集計pivot!$236:$257,MATCH(酒税計算用シート!$A112,酒税集計pivot!$A$236:$A$257,0),MATCH(酒税計算用シート!K$106,酒税集計pivot!$236:$236,0)),0),0)</f>
        <v>0</v>
      </c>
      <c r="L112">
        <f>IFERROR(ROUND(INDEX(酒税集計pivot!$236:$257,MATCH(酒税計算用シート!$A112,酒税集計pivot!$A$236:$A$257,0),MATCH(酒税計算用シート!L$106,酒税集計pivot!$236:$236,0)),0),0)</f>
        <v>0</v>
      </c>
    </row>
    <row r="113" spans="1:12">
      <c r="A113" s="24" t="str">
        <f>$A$9</f>
        <v>ビール</v>
      </c>
      <c r="B113">
        <f>IFERROR(ROUND(INDEX(酒税集計pivot!$236:$257,MATCH(酒税計算用シート!$A113,酒税集計pivot!$A$236:$A$257,0),MATCH(酒税計算用シート!B$106,酒税集計pivot!$236:$236,0)),0),0)</f>
        <v>0</v>
      </c>
      <c r="C113">
        <f>IFERROR(ROUND(INDEX(酒税集計pivot!$236:$257,MATCH(酒税計算用シート!$A113,酒税集計pivot!$A$236:$A$257,0),MATCH(酒税計算用シート!C$106,酒税集計pivot!$236:$236,0)),0),0)</f>
        <v>0</v>
      </c>
      <c r="D113">
        <f>IFERROR(ROUND(INDEX(酒税集計pivot!$236:$257,MATCH(酒税計算用シート!$A113,酒税集計pivot!$A$236:$A$257,0),MATCH(酒税計算用シート!D$106,酒税集計pivot!$236:$236,0)),0),0)</f>
        <v>0</v>
      </c>
      <c r="E113">
        <f>IFERROR(ROUND(INDEX(酒税集計pivot!$236:$257,MATCH(酒税計算用シート!$A113,酒税集計pivot!$A$236:$A$257,0),MATCH(酒税計算用シート!E$106,酒税集計pivot!$236:$236,0)),0),0)</f>
        <v>0</v>
      </c>
      <c r="F113">
        <f>IFERROR(ROUND(INDEX(酒税集計pivot!$236:$257,MATCH(酒税計算用シート!$A113,酒税集計pivot!$A$236:$A$257,0),MATCH(酒税計算用シート!F$106,酒税集計pivot!$236:$236,0)),0),0)</f>
        <v>0</v>
      </c>
      <c r="G113">
        <f>IFERROR(ROUND(INDEX(酒税集計pivot!$236:$257,MATCH(酒税計算用シート!$A113,酒税集計pivot!$A$236:$A$257,0),MATCH(酒税計算用シート!G$106,酒税集計pivot!$236:$236,0)),0),0)</f>
        <v>0</v>
      </c>
      <c r="H113">
        <f>IFERROR(ROUND(INDEX(酒税集計pivot!$236:$257,MATCH(酒税計算用シート!$A113,酒税集計pivot!$A$236:$A$257,0),MATCH(酒税計算用シート!H$106,酒税集計pivot!$236:$236,0)),0),0)</f>
        <v>0</v>
      </c>
      <c r="I113">
        <f>IFERROR(ROUND(INDEX(酒税集計pivot!$236:$257,MATCH(酒税計算用シート!$A113,酒税集計pivot!$A$236:$A$257,0),MATCH(酒税計算用シート!I$106,酒税集計pivot!$236:$236,0)),0),0)</f>
        <v>0</v>
      </c>
      <c r="J113">
        <f>IFERROR(ROUND(INDEX(酒税集計pivot!$236:$257,MATCH(酒税計算用シート!$A113,酒税集計pivot!$A$236:$A$257,0),MATCH(酒税計算用シート!J$106,酒税集計pivot!$236:$236,0)),0),0)</f>
        <v>0</v>
      </c>
      <c r="K113">
        <f>IFERROR(ROUND(INDEX(酒税集計pivot!$236:$257,MATCH(酒税計算用シート!$A113,酒税集計pivot!$A$236:$A$257,0),MATCH(酒税計算用シート!K$106,酒税集計pivot!$236:$236,0)),0),0)</f>
        <v>0</v>
      </c>
      <c r="L113">
        <f>IFERROR(ROUND(INDEX(酒税集計pivot!$236:$257,MATCH(酒税計算用シート!$A113,酒税集計pivot!$A$236:$A$257,0),MATCH(酒税計算用シート!L$106,酒税集計pivot!$236:$236,0)),0),0)</f>
        <v>0</v>
      </c>
    </row>
    <row r="114" spans="1:12">
      <c r="A114" s="24" t="str">
        <f>$A$10</f>
        <v>果実酒</v>
      </c>
      <c r="B114">
        <f>IFERROR(ROUND(INDEX(酒税集計pivot!$236:$257,MATCH(酒税計算用シート!$A114,酒税集計pivot!$A$236:$A$257,0),MATCH(酒税計算用シート!B$106,酒税集計pivot!$236:$236,0)),0),0)</f>
        <v>0</v>
      </c>
      <c r="C114">
        <f>IFERROR(ROUND(INDEX(酒税集計pivot!$236:$257,MATCH(酒税計算用シート!$A114,酒税集計pivot!$A$236:$A$257,0),MATCH(酒税計算用シート!C$106,酒税集計pivot!$236:$236,0)),0),0)</f>
        <v>0</v>
      </c>
      <c r="D114">
        <f>IFERROR(ROUND(INDEX(酒税集計pivot!$236:$257,MATCH(酒税計算用シート!$A114,酒税集計pivot!$A$236:$A$257,0),MATCH(酒税計算用シート!D$106,酒税集計pivot!$236:$236,0)),0),0)</f>
        <v>0</v>
      </c>
      <c r="E114">
        <f>IFERROR(ROUND(INDEX(酒税集計pivot!$236:$257,MATCH(酒税計算用シート!$A114,酒税集計pivot!$A$236:$A$257,0),MATCH(酒税計算用シート!E$106,酒税集計pivot!$236:$236,0)),0),0)</f>
        <v>0</v>
      </c>
      <c r="F114">
        <f>IFERROR(ROUND(INDEX(酒税集計pivot!$236:$257,MATCH(酒税計算用シート!$A114,酒税集計pivot!$A$236:$A$257,0),MATCH(酒税計算用シート!F$106,酒税集計pivot!$236:$236,0)),0),0)</f>
        <v>0</v>
      </c>
      <c r="G114">
        <f>IFERROR(ROUND(INDEX(酒税集計pivot!$236:$257,MATCH(酒税計算用シート!$A114,酒税集計pivot!$A$236:$A$257,0),MATCH(酒税計算用シート!G$106,酒税集計pivot!$236:$236,0)),0),0)</f>
        <v>0</v>
      </c>
      <c r="H114">
        <f>IFERROR(ROUND(INDEX(酒税集計pivot!$236:$257,MATCH(酒税計算用シート!$A114,酒税集計pivot!$A$236:$A$257,0),MATCH(酒税計算用シート!H$106,酒税集計pivot!$236:$236,0)),0),0)</f>
        <v>0</v>
      </c>
      <c r="I114">
        <f>IFERROR(ROUND(INDEX(酒税集計pivot!$236:$257,MATCH(酒税計算用シート!$A114,酒税集計pivot!$A$236:$A$257,0),MATCH(酒税計算用シート!I$106,酒税集計pivot!$236:$236,0)),0),0)</f>
        <v>0</v>
      </c>
      <c r="J114">
        <f>IFERROR(ROUND(INDEX(酒税集計pivot!$236:$257,MATCH(酒税計算用シート!$A114,酒税集計pivot!$A$236:$A$257,0),MATCH(酒税計算用シート!J$106,酒税集計pivot!$236:$236,0)),0),0)</f>
        <v>0</v>
      </c>
      <c r="K114">
        <f>IFERROR(ROUND(INDEX(酒税集計pivot!$236:$257,MATCH(酒税計算用シート!$A114,酒税集計pivot!$A$236:$A$257,0),MATCH(酒税計算用シート!K$106,酒税集計pivot!$236:$236,0)),0),0)</f>
        <v>0</v>
      </c>
      <c r="L114">
        <f>IFERROR(ROUND(INDEX(酒税集計pivot!$236:$257,MATCH(酒税計算用シート!$A114,酒税集計pivot!$A$236:$A$257,0),MATCH(酒税計算用シート!L$106,酒税集計pivot!$236:$236,0)),0),0)</f>
        <v>0</v>
      </c>
    </row>
    <row r="115" spans="1:12">
      <c r="A115" s="24" t="str">
        <f>$A$11</f>
        <v>甘味果実酒</v>
      </c>
      <c r="B115">
        <f>IFERROR(ROUND(INDEX(酒税集計pivot!$236:$257,MATCH(酒税計算用シート!$A115,酒税集計pivot!$A$236:$A$257,0),MATCH(酒税計算用シート!B$106,酒税集計pivot!$236:$236,0)),0),0)</f>
        <v>0</v>
      </c>
      <c r="C115">
        <f>IFERROR(ROUND(INDEX(酒税集計pivot!$236:$257,MATCH(酒税計算用シート!$A115,酒税集計pivot!$A$236:$A$257,0),MATCH(酒税計算用シート!C$106,酒税集計pivot!$236:$236,0)),0),0)</f>
        <v>0</v>
      </c>
      <c r="D115">
        <f>IFERROR(ROUND(INDEX(酒税集計pivot!$236:$257,MATCH(酒税計算用シート!$A115,酒税集計pivot!$A$236:$A$257,0),MATCH(酒税計算用シート!D$106,酒税集計pivot!$236:$236,0)),0),0)</f>
        <v>0</v>
      </c>
      <c r="E115">
        <f>IFERROR(ROUND(INDEX(酒税集計pivot!$236:$257,MATCH(酒税計算用シート!$A115,酒税集計pivot!$A$236:$A$257,0),MATCH(酒税計算用シート!E$106,酒税集計pivot!$236:$236,0)),0),0)</f>
        <v>0</v>
      </c>
      <c r="F115">
        <f>IFERROR(ROUND(INDEX(酒税集計pivot!$236:$257,MATCH(酒税計算用シート!$A115,酒税集計pivot!$A$236:$A$257,0),MATCH(酒税計算用シート!F$106,酒税集計pivot!$236:$236,0)),0),0)</f>
        <v>0</v>
      </c>
      <c r="G115">
        <f>IFERROR(ROUND(INDEX(酒税集計pivot!$236:$257,MATCH(酒税計算用シート!$A115,酒税集計pivot!$A$236:$A$257,0),MATCH(酒税計算用シート!G$106,酒税集計pivot!$236:$236,0)),0),0)</f>
        <v>0</v>
      </c>
      <c r="H115">
        <f>IFERROR(ROUND(INDEX(酒税集計pivot!$236:$257,MATCH(酒税計算用シート!$A115,酒税集計pivot!$A$236:$A$257,0),MATCH(酒税計算用シート!H$106,酒税集計pivot!$236:$236,0)),0),0)</f>
        <v>0</v>
      </c>
      <c r="I115">
        <f>IFERROR(ROUND(INDEX(酒税集計pivot!$236:$257,MATCH(酒税計算用シート!$A115,酒税集計pivot!$A$236:$A$257,0),MATCH(酒税計算用シート!I$106,酒税集計pivot!$236:$236,0)),0),0)</f>
        <v>0</v>
      </c>
      <c r="J115">
        <f>IFERROR(ROUND(INDEX(酒税集計pivot!$236:$257,MATCH(酒税計算用シート!$A115,酒税集計pivot!$A$236:$A$257,0),MATCH(酒税計算用シート!J$106,酒税集計pivot!$236:$236,0)),0),0)</f>
        <v>0</v>
      </c>
      <c r="K115">
        <f>IFERROR(ROUND(INDEX(酒税集計pivot!$236:$257,MATCH(酒税計算用シート!$A115,酒税集計pivot!$A$236:$A$257,0),MATCH(酒税計算用シート!K$106,酒税集計pivot!$236:$236,0)),0),0)</f>
        <v>0</v>
      </c>
      <c r="L115">
        <f>IFERROR(ROUND(INDEX(酒税集計pivot!$236:$257,MATCH(酒税計算用シート!$A115,酒税集計pivot!$A$236:$A$257,0),MATCH(酒税計算用シート!L$106,酒税集計pivot!$236:$236,0)),0),0)</f>
        <v>0</v>
      </c>
    </row>
    <row r="116" spans="1:12">
      <c r="A116" s="24" t="str">
        <f>$A$12</f>
        <v>ウイスキー</v>
      </c>
      <c r="B116">
        <f>IFERROR(ROUND(INDEX(酒税集計pivot!$236:$257,MATCH(酒税計算用シート!$A116,酒税集計pivot!$A$236:$A$257,0),MATCH(酒税計算用シート!B$106,酒税集計pivot!$236:$236,0)),0),0)</f>
        <v>0</v>
      </c>
      <c r="C116">
        <f>IFERROR(ROUND(INDEX(酒税集計pivot!$236:$257,MATCH(酒税計算用シート!$A116,酒税集計pivot!$A$236:$A$257,0),MATCH(酒税計算用シート!C$106,酒税集計pivot!$236:$236,0)),0),0)</f>
        <v>0</v>
      </c>
      <c r="D116">
        <f>IFERROR(ROUND(INDEX(酒税集計pivot!$236:$257,MATCH(酒税計算用シート!$A116,酒税集計pivot!$A$236:$A$257,0),MATCH(酒税計算用シート!D$106,酒税集計pivot!$236:$236,0)),0),0)</f>
        <v>0</v>
      </c>
      <c r="E116">
        <f>IFERROR(ROUND(INDEX(酒税集計pivot!$236:$257,MATCH(酒税計算用シート!$A116,酒税集計pivot!$A$236:$A$257,0),MATCH(酒税計算用シート!E$106,酒税集計pivot!$236:$236,0)),0),0)</f>
        <v>0</v>
      </c>
      <c r="F116">
        <f>IFERROR(ROUND(INDEX(酒税集計pivot!$236:$257,MATCH(酒税計算用シート!$A116,酒税集計pivot!$A$236:$A$257,0),MATCH(酒税計算用シート!F$106,酒税集計pivot!$236:$236,0)),0),0)</f>
        <v>0</v>
      </c>
      <c r="G116">
        <f>IFERROR(ROUND(INDEX(酒税集計pivot!$236:$257,MATCH(酒税計算用シート!$A116,酒税集計pivot!$A$236:$A$257,0),MATCH(酒税計算用シート!G$106,酒税集計pivot!$236:$236,0)),0),0)</f>
        <v>0</v>
      </c>
      <c r="H116">
        <f>IFERROR(ROUND(INDEX(酒税集計pivot!$236:$257,MATCH(酒税計算用シート!$A116,酒税集計pivot!$A$236:$A$257,0),MATCH(酒税計算用シート!H$106,酒税集計pivot!$236:$236,0)),0),0)</f>
        <v>0</v>
      </c>
      <c r="I116">
        <f>IFERROR(ROUND(INDEX(酒税集計pivot!$236:$257,MATCH(酒税計算用シート!$A116,酒税集計pivot!$A$236:$A$257,0),MATCH(酒税計算用シート!I$106,酒税集計pivot!$236:$236,0)),0),0)</f>
        <v>0</v>
      </c>
      <c r="J116">
        <f>IFERROR(ROUND(INDEX(酒税集計pivot!$236:$257,MATCH(酒税計算用シート!$A116,酒税集計pivot!$A$236:$A$257,0),MATCH(酒税計算用シート!J$106,酒税集計pivot!$236:$236,0)),0),0)</f>
        <v>0</v>
      </c>
      <c r="K116">
        <f>IFERROR(ROUND(INDEX(酒税集計pivot!$236:$257,MATCH(酒税計算用シート!$A116,酒税集計pivot!$A$236:$A$257,0),MATCH(酒税計算用シート!K$106,酒税集計pivot!$236:$236,0)),0),0)</f>
        <v>0</v>
      </c>
      <c r="L116">
        <f>IFERROR(ROUND(INDEX(酒税集計pivot!$236:$257,MATCH(酒税計算用シート!$A116,酒税集計pivot!$A$236:$A$257,0),MATCH(酒税計算用シート!L$106,酒税集計pivot!$236:$236,0)),0),0)</f>
        <v>0</v>
      </c>
    </row>
    <row r="117" spans="1:12">
      <c r="A117" s="24" t="str">
        <f>$A$13</f>
        <v>ブランデー</v>
      </c>
      <c r="B117">
        <f>IFERROR(ROUND(INDEX(酒税集計pivot!$236:$257,MATCH(酒税計算用シート!$A117,酒税集計pivot!$A$236:$A$257,0),MATCH(酒税計算用シート!B$106,酒税集計pivot!$236:$236,0)),0),0)</f>
        <v>0</v>
      </c>
      <c r="C117">
        <f>IFERROR(ROUND(INDEX(酒税集計pivot!$236:$257,MATCH(酒税計算用シート!$A117,酒税集計pivot!$A$236:$A$257,0),MATCH(酒税計算用シート!C$106,酒税集計pivot!$236:$236,0)),0),0)</f>
        <v>0</v>
      </c>
      <c r="D117">
        <f>IFERROR(ROUND(INDEX(酒税集計pivot!$236:$257,MATCH(酒税計算用シート!$A117,酒税集計pivot!$A$236:$A$257,0),MATCH(酒税計算用シート!D$106,酒税集計pivot!$236:$236,0)),0),0)</f>
        <v>0</v>
      </c>
      <c r="E117">
        <f>IFERROR(ROUND(INDEX(酒税集計pivot!$236:$257,MATCH(酒税計算用シート!$A117,酒税集計pivot!$A$236:$A$257,0),MATCH(酒税計算用シート!E$106,酒税集計pivot!$236:$236,0)),0),0)</f>
        <v>0</v>
      </c>
      <c r="F117">
        <f>IFERROR(ROUND(INDEX(酒税集計pivot!$236:$257,MATCH(酒税計算用シート!$A117,酒税集計pivot!$A$236:$A$257,0),MATCH(酒税計算用シート!F$106,酒税集計pivot!$236:$236,0)),0),0)</f>
        <v>0</v>
      </c>
      <c r="G117">
        <f>IFERROR(ROUND(INDEX(酒税集計pivot!$236:$257,MATCH(酒税計算用シート!$A117,酒税集計pivot!$A$236:$A$257,0),MATCH(酒税計算用シート!G$106,酒税集計pivot!$236:$236,0)),0),0)</f>
        <v>0</v>
      </c>
      <c r="H117">
        <f>IFERROR(ROUND(INDEX(酒税集計pivot!$236:$257,MATCH(酒税計算用シート!$A117,酒税集計pivot!$A$236:$A$257,0),MATCH(酒税計算用シート!H$106,酒税集計pivot!$236:$236,0)),0),0)</f>
        <v>0</v>
      </c>
      <c r="I117">
        <f>IFERROR(ROUND(INDEX(酒税集計pivot!$236:$257,MATCH(酒税計算用シート!$A117,酒税集計pivot!$A$236:$A$257,0),MATCH(酒税計算用シート!I$106,酒税集計pivot!$236:$236,0)),0),0)</f>
        <v>0</v>
      </c>
      <c r="J117">
        <f>IFERROR(ROUND(INDEX(酒税集計pivot!$236:$257,MATCH(酒税計算用シート!$A117,酒税集計pivot!$A$236:$A$257,0),MATCH(酒税計算用シート!J$106,酒税集計pivot!$236:$236,0)),0),0)</f>
        <v>0</v>
      </c>
      <c r="K117">
        <f>IFERROR(ROUND(INDEX(酒税集計pivot!$236:$257,MATCH(酒税計算用シート!$A117,酒税集計pivot!$A$236:$A$257,0),MATCH(酒税計算用シート!K$106,酒税集計pivot!$236:$236,0)),0),0)</f>
        <v>0</v>
      </c>
      <c r="L117">
        <f>IFERROR(ROUND(INDEX(酒税集計pivot!$236:$257,MATCH(酒税計算用シート!$A117,酒税集計pivot!$A$236:$A$257,0),MATCH(酒税計算用シート!L$106,酒税集計pivot!$236:$236,0)),0),0)</f>
        <v>0</v>
      </c>
    </row>
    <row r="118" spans="1:12">
      <c r="A118" s="24" t="str">
        <f>$A$14</f>
        <v>原料用アルコール</v>
      </c>
      <c r="B118">
        <f>IFERROR(ROUND(INDEX(酒税集計pivot!$236:$257,MATCH(酒税計算用シート!$A118,酒税集計pivot!$A$236:$A$257,0),MATCH(酒税計算用シート!B$106,酒税集計pivot!$236:$236,0)),0),0)</f>
        <v>0</v>
      </c>
      <c r="C118">
        <f>IFERROR(ROUND(INDEX(酒税集計pivot!$236:$257,MATCH(酒税計算用シート!$A118,酒税集計pivot!$A$236:$A$257,0),MATCH(酒税計算用シート!C$106,酒税集計pivot!$236:$236,0)),0),0)</f>
        <v>0</v>
      </c>
      <c r="D118">
        <f>IFERROR(ROUND(INDEX(酒税集計pivot!$236:$257,MATCH(酒税計算用シート!$A118,酒税集計pivot!$A$236:$A$257,0),MATCH(酒税計算用シート!D$106,酒税集計pivot!$236:$236,0)),0),0)</f>
        <v>0</v>
      </c>
      <c r="E118">
        <f>IFERROR(ROUND(INDEX(酒税集計pivot!$236:$257,MATCH(酒税計算用シート!$A118,酒税集計pivot!$A$236:$A$257,0),MATCH(酒税計算用シート!E$106,酒税集計pivot!$236:$236,0)),0),0)</f>
        <v>0</v>
      </c>
      <c r="F118">
        <f>IFERROR(ROUND(INDEX(酒税集計pivot!$236:$257,MATCH(酒税計算用シート!$A118,酒税集計pivot!$A$236:$A$257,0),MATCH(酒税計算用シート!F$106,酒税集計pivot!$236:$236,0)),0),0)</f>
        <v>0</v>
      </c>
      <c r="G118">
        <f>IFERROR(ROUND(INDEX(酒税集計pivot!$236:$257,MATCH(酒税計算用シート!$A118,酒税集計pivot!$A$236:$A$257,0),MATCH(酒税計算用シート!G$106,酒税集計pivot!$236:$236,0)),0),0)</f>
        <v>0</v>
      </c>
      <c r="H118">
        <f>IFERROR(ROUND(INDEX(酒税集計pivot!$236:$257,MATCH(酒税計算用シート!$A118,酒税集計pivot!$A$236:$A$257,0),MATCH(酒税計算用シート!H$106,酒税集計pivot!$236:$236,0)),0),0)</f>
        <v>0</v>
      </c>
      <c r="I118">
        <f>IFERROR(ROUND(INDEX(酒税集計pivot!$236:$257,MATCH(酒税計算用シート!$A118,酒税集計pivot!$A$236:$A$257,0),MATCH(酒税計算用シート!I$106,酒税集計pivot!$236:$236,0)),0),0)</f>
        <v>0</v>
      </c>
      <c r="J118">
        <f>IFERROR(ROUND(INDEX(酒税集計pivot!$236:$257,MATCH(酒税計算用シート!$A118,酒税集計pivot!$A$236:$A$257,0),MATCH(酒税計算用シート!J$106,酒税集計pivot!$236:$236,0)),0),0)</f>
        <v>0</v>
      </c>
      <c r="K118">
        <f>IFERROR(ROUND(INDEX(酒税集計pivot!$236:$257,MATCH(酒税計算用シート!$A118,酒税集計pivot!$A$236:$A$257,0),MATCH(酒税計算用シート!K$106,酒税集計pivot!$236:$236,0)),0),0)</f>
        <v>0</v>
      </c>
      <c r="L118">
        <f>IFERROR(ROUND(INDEX(酒税集計pivot!$236:$257,MATCH(酒税計算用シート!$A118,酒税集計pivot!$A$236:$A$257,0),MATCH(酒税計算用シート!L$106,酒税集計pivot!$236:$236,0)),0),0)</f>
        <v>0</v>
      </c>
    </row>
    <row r="119" spans="1:12">
      <c r="A119" s="24" t="str">
        <f>$A$15</f>
        <v>発泡酒</v>
      </c>
      <c r="B119">
        <f>IFERROR(ROUND(INDEX(酒税集計pivot!$236:$257,MATCH(酒税計算用シート!$A119,酒税集計pivot!$A$236:$A$257,0),MATCH(酒税計算用シート!B$106,酒税集計pivot!$236:$236,0)),0),0)</f>
        <v>0</v>
      </c>
      <c r="C119">
        <f>IFERROR(ROUND(INDEX(酒税集計pivot!$236:$257,MATCH(酒税計算用シート!$A119,酒税集計pivot!$A$236:$A$257,0),MATCH(酒税計算用シート!C$106,酒税集計pivot!$236:$236,0)),0),0)</f>
        <v>0</v>
      </c>
      <c r="D119">
        <f>IFERROR(ROUND(INDEX(酒税集計pivot!$236:$257,MATCH(酒税計算用シート!$A119,酒税集計pivot!$A$236:$A$257,0),MATCH(酒税計算用シート!D$106,酒税集計pivot!$236:$236,0)),0),0)</f>
        <v>0</v>
      </c>
      <c r="E119">
        <f>IFERROR(ROUND(INDEX(酒税集計pivot!$236:$257,MATCH(酒税計算用シート!$A119,酒税集計pivot!$A$236:$A$257,0),MATCH(酒税計算用シート!E$106,酒税集計pivot!$236:$236,0)),0),0)</f>
        <v>0</v>
      </c>
      <c r="F119">
        <f>IFERROR(ROUND(INDEX(酒税集計pivot!$236:$257,MATCH(酒税計算用シート!$A119,酒税集計pivot!$A$236:$A$257,0),MATCH(酒税計算用シート!F$106,酒税集計pivot!$236:$236,0)),0),0)</f>
        <v>0</v>
      </c>
      <c r="G119">
        <f>IFERROR(ROUND(INDEX(酒税集計pivot!$236:$257,MATCH(酒税計算用シート!$A119,酒税集計pivot!$A$236:$A$257,0),MATCH(酒税計算用シート!G$106,酒税集計pivot!$236:$236,0)),0),0)</f>
        <v>0</v>
      </c>
      <c r="H119">
        <f>IFERROR(ROUND(INDEX(酒税集計pivot!$236:$257,MATCH(酒税計算用シート!$A119,酒税集計pivot!$A$236:$A$257,0),MATCH(酒税計算用シート!H$106,酒税集計pivot!$236:$236,0)),0),0)</f>
        <v>0</v>
      </c>
      <c r="I119">
        <f>IFERROR(ROUND(INDEX(酒税集計pivot!$236:$257,MATCH(酒税計算用シート!$A119,酒税集計pivot!$A$236:$A$257,0),MATCH(酒税計算用シート!I$106,酒税集計pivot!$236:$236,0)),0),0)</f>
        <v>0</v>
      </c>
      <c r="J119">
        <f>IFERROR(ROUND(INDEX(酒税集計pivot!$236:$257,MATCH(酒税計算用シート!$A119,酒税集計pivot!$A$236:$A$257,0),MATCH(酒税計算用シート!J$106,酒税集計pivot!$236:$236,0)),0),0)</f>
        <v>0</v>
      </c>
      <c r="K119">
        <f>IFERROR(ROUND(INDEX(酒税集計pivot!$236:$257,MATCH(酒税計算用シート!$A119,酒税集計pivot!$A$236:$A$257,0),MATCH(酒税計算用シート!K$106,酒税集計pivot!$236:$236,0)),0),0)</f>
        <v>0</v>
      </c>
      <c r="L119">
        <f>IFERROR(ROUND(INDEX(酒税集計pivot!$236:$257,MATCH(酒税計算用シート!$A119,酒税集計pivot!$A$236:$A$257,0),MATCH(酒税計算用シート!L$106,酒税集計pivot!$236:$236,0)),0),0)</f>
        <v>0</v>
      </c>
    </row>
    <row r="120" spans="1:12">
      <c r="A120" s="24" t="str">
        <f>$A$16</f>
        <v>その他の醸造酒</v>
      </c>
      <c r="B120">
        <f>IFERROR(ROUND(INDEX(酒税集計pivot!$236:$257,MATCH(酒税計算用シート!$A120,酒税集計pivot!$A$236:$A$257,0),MATCH(酒税計算用シート!B$106,酒税集計pivot!$236:$236,0)),0),0)</f>
        <v>0</v>
      </c>
      <c r="C120">
        <f>IFERROR(ROUND(INDEX(酒税集計pivot!$236:$257,MATCH(酒税計算用シート!$A120,酒税集計pivot!$A$236:$A$257,0),MATCH(酒税計算用シート!C$106,酒税集計pivot!$236:$236,0)),0),0)</f>
        <v>0</v>
      </c>
      <c r="D120">
        <f>IFERROR(ROUND(INDEX(酒税集計pivot!$236:$257,MATCH(酒税計算用シート!$A120,酒税集計pivot!$A$236:$A$257,0),MATCH(酒税計算用シート!D$106,酒税集計pivot!$236:$236,0)),0),0)</f>
        <v>0</v>
      </c>
      <c r="E120">
        <f>IFERROR(ROUND(INDEX(酒税集計pivot!$236:$257,MATCH(酒税計算用シート!$A120,酒税集計pivot!$A$236:$A$257,0),MATCH(酒税計算用シート!E$106,酒税集計pivot!$236:$236,0)),0),0)</f>
        <v>0</v>
      </c>
      <c r="F120">
        <f>IFERROR(ROUND(INDEX(酒税集計pivot!$236:$257,MATCH(酒税計算用シート!$A120,酒税集計pivot!$A$236:$A$257,0),MATCH(酒税計算用シート!F$106,酒税集計pivot!$236:$236,0)),0),0)</f>
        <v>0</v>
      </c>
      <c r="G120">
        <f>IFERROR(ROUND(INDEX(酒税集計pivot!$236:$257,MATCH(酒税計算用シート!$A120,酒税集計pivot!$A$236:$A$257,0),MATCH(酒税計算用シート!G$106,酒税集計pivot!$236:$236,0)),0),0)</f>
        <v>0</v>
      </c>
      <c r="H120">
        <f>IFERROR(ROUND(INDEX(酒税集計pivot!$236:$257,MATCH(酒税計算用シート!$A120,酒税集計pivot!$A$236:$A$257,0),MATCH(酒税計算用シート!H$106,酒税集計pivot!$236:$236,0)),0),0)</f>
        <v>0</v>
      </c>
      <c r="I120">
        <f>IFERROR(ROUND(INDEX(酒税集計pivot!$236:$257,MATCH(酒税計算用シート!$A120,酒税集計pivot!$A$236:$A$257,0),MATCH(酒税計算用シート!I$106,酒税集計pivot!$236:$236,0)),0),0)</f>
        <v>0</v>
      </c>
      <c r="J120">
        <f>IFERROR(ROUND(INDEX(酒税集計pivot!$236:$257,MATCH(酒税計算用シート!$A120,酒税集計pivot!$A$236:$A$257,0),MATCH(酒税計算用シート!J$106,酒税集計pivot!$236:$236,0)),0),0)</f>
        <v>0</v>
      </c>
      <c r="K120">
        <f>IFERROR(ROUND(INDEX(酒税集計pivot!$236:$257,MATCH(酒税計算用シート!$A120,酒税集計pivot!$A$236:$A$257,0),MATCH(酒税計算用シート!K$106,酒税集計pivot!$236:$236,0)),0),0)</f>
        <v>0</v>
      </c>
      <c r="L120">
        <f>IFERROR(ROUND(INDEX(酒税集計pivot!$236:$257,MATCH(酒税計算用シート!$A120,酒税集計pivot!$A$236:$A$257,0),MATCH(酒税計算用シート!L$106,酒税集計pivot!$236:$236,0)),0),0)</f>
        <v>0</v>
      </c>
    </row>
    <row r="121" spans="1:12">
      <c r="A121" s="24" t="str">
        <f>$A$17</f>
        <v>スピリッツ</v>
      </c>
      <c r="B121">
        <f>IFERROR(ROUND(INDEX(酒税集計pivot!$236:$257,MATCH(酒税計算用シート!$A121,酒税集計pivot!$A$236:$A$257,0),MATCH(酒税計算用シート!B$106,酒税集計pivot!$236:$236,0)),0),0)</f>
        <v>0</v>
      </c>
      <c r="C121">
        <f>IFERROR(ROUND(INDEX(酒税集計pivot!$236:$257,MATCH(酒税計算用シート!$A121,酒税集計pivot!$A$236:$A$257,0),MATCH(酒税計算用シート!C$106,酒税集計pivot!$236:$236,0)),0),0)</f>
        <v>0</v>
      </c>
      <c r="D121">
        <f>IFERROR(ROUND(INDEX(酒税集計pivot!$236:$257,MATCH(酒税計算用シート!$A121,酒税集計pivot!$A$236:$A$257,0),MATCH(酒税計算用シート!D$106,酒税集計pivot!$236:$236,0)),0),0)</f>
        <v>0</v>
      </c>
      <c r="E121">
        <f>IFERROR(ROUND(INDEX(酒税集計pivot!$236:$257,MATCH(酒税計算用シート!$A121,酒税集計pivot!$A$236:$A$257,0),MATCH(酒税計算用シート!E$106,酒税集計pivot!$236:$236,0)),0),0)</f>
        <v>0</v>
      </c>
      <c r="F121">
        <f>IFERROR(ROUND(INDEX(酒税集計pivot!$236:$257,MATCH(酒税計算用シート!$A121,酒税集計pivot!$A$236:$A$257,0),MATCH(酒税計算用シート!F$106,酒税集計pivot!$236:$236,0)),0),0)</f>
        <v>0</v>
      </c>
      <c r="G121">
        <f>IFERROR(ROUND(INDEX(酒税集計pivot!$236:$257,MATCH(酒税計算用シート!$A121,酒税集計pivot!$A$236:$A$257,0),MATCH(酒税計算用シート!G$106,酒税集計pivot!$236:$236,0)),0),0)</f>
        <v>0</v>
      </c>
      <c r="H121">
        <f>IFERROR(ROUND(INDEX(酒税集計pivot!$236:$257,MATCH(酒税計算用シート!$A121,酒税集計pivot!$A$236:$A$257,0),MATCH(酒税計算用シート!H$106,酒税集計pivot!$236:$236,0)),0),0)</f>
        <v>0</v>
      </c>
      <c r="I121">
        <f>IFERROR(ROUND(INDEX(酒税集計pivot!$236:$257,MATCH(酒税計算用シート!$A121,酒税集計pivot!$A$236:$A$257,0),MATCH(酒税計算用シート!I$106,酒税集計pivot!$236:$236,0)),0),0)</f>
        <v>0</v>
      </c>
      <c r="J121">
        <f>IFERROR(ROUND(INDEX(酒税集計pivot!$236:$257,MATCH(酒税計算用シート!$A121,酒税集計pivot!$A$236:$A$257,0),MATCH(酒税計算用シート!J$106,酒税集計pivot!$236:$236,0)),0),0)</f>
        <v>0</v>
      </c>
      <c r="K121">
        <f>IFERROR(ROUND(INDEX(酒税集計pivot!$236:$257,MATCH(酒税計算用シート!$A121,酒税集計pivot!$A$236:$A$257,0),MATCH(酒税計算用シート!K$106,酒税集計pivot!$236:$236,0)),0),0)</f>
        <v>0</v>
      </c>
      <c r="L121">
        <f>IFERROR(ROUND(INDEX(酒税集計pivot!$236:$257,MATCH(酒税計算用シート!$A121,酒税集計pivot!$A$236:$A$257,0),MATCH(酒税計算用シート!L$106,酒税集計pivot!$236:$236,0)),0),0)</f>
        <v>0</v>
      </c>
    </row>
    <row r="122" spans="1:12">
      <c r="A122" s="24" t="str">
        <f>$A$18</f>
        <v>リキュール</v>
      </c>
      <c r="B122">
        <f>IFERROR(ROUND(INDEX(酒税集計pivot!$236:$257,MATCH(酒税計算用シート!$A122,酒税集計pivot!$A$236:$A$257,0),MATCH(酒税計算用シート!B$106,酒税集計pivot!$236:$236,0)),0),0)</f>
        <v>0</v>
      </c>
      <c r="C122">
        <f>IFERROR(ROUND(INDEX(酒税集計pivot!$236:$257,MATCH(酒税計算用シート!$A122,酒税集計pivot!$A$236:$A$257,0),MATCH(酒税計算用シート!C$106,酒税集計pivot!$236:$236,0)),0),0)</f>
        <v>0</v>
      </c>
      <c r="D122">
        <f>IFERROR(ROUND(INDEX(酒税集計pivot!$236:$257,MATCH(酒税計算用シート!$A122,酒税集計pivot!$A$236:$A$257,0),MATCH(酒税計算用シート!D$106,酒税集計pivot!$236:$236,0)),0),0)</f>
        <v>0</v>
      </c>
      <c r="E122">
        <f>IFERROR(ROUND(INDEX(酒税集計pivot!$236:$257,MATCH(酒税計算用シート!$A122,酒税集計pivot!$A$236:$A$257,0),MATCH(酒税計算用シート!E$106,酒税集計pivot!$236:$236,0)),0),0)</f>
        <v>0</v>
      </c>
      <c r="F122">
        <f>IFERROR(ROUND(INDEX(酒税集計pivot!$236:$257,MATCH(酒税計算用シート!$A122,酒税集計pivot!$A$236:$A$257,0),MATCH(酒税計算用シート!F$106,酒税集計pivot!$236:$236,0)),0),0)</f>
        <v>0</v>
      </c>
      <c r="G122">
        <f>IFERROR(ROUND(INDEX(酒税集計pivot!$236:$257,MATCH(酒税計算用シート!$A122,酒税集計pivot!$A$236:$A$257,0),MATCH(酒税計算用シート!G$106,酒税集計pivot!$236:$236,0)),0),0)</f>
        <v>0</v>
      </c>
      <c r="H122">
        <f>IFERROR(ROUND(INDEX(酒税集計pivot!$236:$257,MATCH(酒税計算用シート!$A122,酒税集計pivot!$A$236:$A$257,0),MATCH(酒税計算用シート!H$106,酒税集計pivot!$236:$236,0)),0),0)</f>
        <v>0</v>
      </c>
      <c r="I122">
        <f>IFERROR(ROUND(INDEX(酒税集計pivot!$236:$257,MATCH(酒税計算用シート!$A122,酒税集計pivot!$A$236:$A$257,0),MATCH(酒税計算用シート!I$106,酒税集計pivot!$236:$236,0)),0),0)</f>
        <v>0</v>
      </c>
      <c r="J122">
        <f>IFERROR(ROUND(INDEX(酒税集計pivot!$236:$257,MATCH(酒税計算用シート!$A122,酒税集計pivot!$A$236:$A$257,0),MATCH(酒税計算用シート!J$106,酒税集計pivot!$236:$236,0)),0),0)</f>
        <v>0</v>
      </c>
      <c r="K122">
        <f>IFERROR(ROUND(INDEX(酒税集計pivot!$236:$257,MATCH(酒税計算用シート!$A122,酒税集計pivot!$A$236:$A$257,0),MATCH(酒税計算用シート!K$106,酒税集計pivot!$236:$236,0)),0),0)</f>
        <v>0</v>
      </c>
      <c r="L122">
        <f>IFERROR(ROUND(INDEX(酒税集計pivot!$236:$257,MATCH(酒税計算用シート!$A122,酒税集計pivot!$A$236:$A$257,0),MATCH(酒税計算用シート!L$106,酒税集計pivot!$236:$236,0)),0),0)</f>
        <v>0</v>
      </c>
    </row>
    <row r="123" spans="1:12">
      <c r="A123" s="24" t="str">
        <f>$A$19</f>
        <v>雑酒</v>
      </c>
      <c r="B123">
        <f>IFERROR(ROUND(INDEX(酒税集計pivot!$236:$257,MATCH(酒税計算用シート!$A123,酒税集計pivot!$A$236:$A$257,0),MATCH(酒税計算用シート!B$106,酒税集計pivot!$236:$236,0)),0),0)</f>
        <v>0</v>
      </c>
      <c r="C123">
        <f>IFERROR(ROUND(INDEX(酒税集計pivot!$236:$257,MATCH(酒税計算用シート!$A123,酒税集計pivot!$A$236:$A$257,0),MATCH(酒税計算用シート!C$106,酒税集計pivot!$236:$236,0)),0),0)</f>
        <v>0</v>
      </c>
      <c r="D123">
        <f>IFERROR(ROUND(INDEX(酒税集計pivot!$236:$257,MATCH(酒税計算用シート!$A123,酒税集計pivot!$A$236:$A$257,0),MATCH(酒税計算用シート!D$106,酒税集計pivot!$236:$236,0)),0),0)</f>
        <v>0</v>
      </c>
      <c r="E123">
        <f>IFERROR(ROUND(INDEX(酒税集計pivot!$236:$257,MATCH(酒税計算用シート!$A123,酒税集計pivot!$A$236:$A$257,0),MATCH(酒税計算用シート!E$106,酒税集計pivot!$236:$236,0)),0),0)</f>
        <v>0</v>
      </c>
      <c r="F123">
        <f>IFERROR(ROUND(INDEX(酒税集計pivot!$236:$257,MATCH(酒税計算用シート!$A123,酒税集計pivot!$A$236:$A$257,0),MATCH(酒税計算用シート!F$106,酒税集計pivot!$236:$236,0)),0),0)</f>
        <v>0</v>
      </c>
      <c r="G123">
        <f>IFERROR(ROUND(INDEX(酒税集計pivot!$236:$257,MATCH(酒税計算用シート!$A123,酒税集計pivot!$A$236:$A$257,0),MATCH(酒税計算用シート!G$106,酒税集計pivot!$236:$236,0)),0),0)</f>
        <v>0</v>
      </c>
      <c r="H123">
        <f>IFERROR(ROUND(INDEX(酒税集計pivot!$236:$257,MATCH(酒税計算用シート!$A123,酒税集計pivot!$A$236:$A$257,0),MATCH(酒税計算用シート!H$106,酒税集計pivot!$236:$236,0)),0),0)</f>
        <v>0</v>
      </c>
      <c r="I123">
        <f>IFERROR(ROUND(INDEX(酒税集計pivot!$236:$257,MATCH(酒税計算用シート!$A123,酒税集計pivot!$A$236:$A$257,0),MATCH(酒税計算用シート!I$106,酒税集計pivot!$236:$236,0)),0),0)</f>
        <v>0</v>
      </c>
      <c r="J123">
        <f>IFERROR(ROUND(INDEX(酒税集計pivot!$236:$257,MATCH(酒税計算用シート!$A123,酒税集計pivot!$A$236:$A$257,0),MATCH(酒税計算用シート!J$106,酒税集計pivot!$236:$236,0)),0),0)</f>
        <v>0</v>
      </c>
      <c r="K123">
        <f>IFERROR(ROUND(INDEX(酒税集計pivot!$236:$257,MATCH(酒税計算用シート!$A123,酒税集計pivot!$A$236:$A$257,0),MATCH(酒税計算用シート!K$106,酒税集計pivot!$236:$236,0)),0),0)</f>
        <v>0</v>
      </c>
      <c r="L123">
        <f>IFERROR(ROUND(INDEX(酒税集計pivot!$236:$257,MATCH(酒税計算用シート!$A123,酒税集計pivot!$A$236:$A$257,0),MATCH(酒税計算用シート!L$106,酒税集計pivot!$236:$236,0)),0),0)</f>
        <v>0</v>
      </c>
    </row>
    <row r="124" spans="1:12">
      <c r="A124" s="24" t="str">
        <f>$A$20</f>
        <v>粉末酒</v>
      </c>
      <c r="B124">
        <f>IFERROR(ROUND(INDEX(酒税集計pivot!$236:$257,MATCH(酒税計算用シート!$A124,酒税集計pivot!$A$236:$A$257,0),MATCH(酒税計算用シート!B$106,酒税集計pivot!$236:$236,0)),0),0)</f>
        <v>0</v>
      </c>
      <c r="C124">
        <f>IFERROR(ROUND(INDEX(酒税集計pivot!$236:$257,MATCH(酒税計算用シート!$A124,酒税集計pivot!$A$236:$A$257,0),MATCH(酒税計算用シート!C$106,酒税集計pivot!$236:$236,0)),0),0)</f>
        <v>0</v>
      </c>
      <c r="D124">
        <f>IFERROR(ROUND(INDEX(酒税集計pivot!$236:$257,MATCH(酒税計算用シート!$A124,酒税集計pivot!$A$236:$A$257,0),MATCH(酒税計算用シート!D$106,酒税集計pivot!$236:$236,0)),0),0)</f>
        <v>0</v>
      </c>
      <c r="E124">
        <f>IFERROR(ROUND(INDEX(酒税集計pivot!$236:$257,MATCH(酒税計算用シート!$A124,酒税集計pivot!$A$236:$A$257,0),MATCH(酒税計算用シート!E$106,酒税集計pivot!$236:$236,0)),0),0)</f>
        <v>0</v>
      </c>
      <c r="F124">
        <f>IFERROR(ROUND(INDEX(酒税集計pivot!$236:$257,MATCH(酒税計算用シート!$A124,酒税集計pivot!$A$236:$A$257,0),MATCH(酒税計算用シート!F$106,酒税集計pivot!$236:$236,0)),0),0)</f>
        <v>0</v>
      </c>
      <c r="G124">
        <f>IFERROR(ROUND(INDEX(酒税集計pivot!$236:$257,MATCH(酒税計算用シート!$A124,酒税集計pivot!$A$236:$A$257,0),MATCH(酒税計算用シート!G$106,酒税集計pivot!$236:$236,0)),0),0)</f>
        <v>0</v>
      </c>
      <c r="H124">
        <f>IFERROR(ROUND(INDEX(酒税集計pivot!$236:$257,MATCH(酒税計算用シート!$A124,酒税集計pivot!$A$236:$A$257,0),MATCH(酒税計算用シート!H$106,酒税集計pivot!$236:$236,0)),0),0)</f>
        <v>0</v>
      </c>
      <c r="I124">
        <f>IFERROR(ROUND(INDEX(酒税集計pivot!$236:$257,MATCH(酒税計算用シート!$A124,酒税集計pivot!$A$236:$A$257,0),MATCH(酒税計算用シート!I$106,酒税集計pivot!$236:$236,0)),0),0)</f>
        <v>0</v>
      </c>
      <c r="J124">
        <f>IFERROR(ROUND(INDEX(酒税集計pivot!$236:$257,MATCH(酒税計算用シート!$A124,酒税集計pivot!$A$236:$A$257,0),MATCH(酒税計算用シート!J$106,酒税集計pivot!$236:$236,0)),0),0)</f>
        <v>0</v>
      </c>
      <c r="K124">
        <f>IFERROR(ROUND(INDEX(酒税集計pivot!$236:$257,MATCH(酒税計算用シート!$A124,酒税集計pivot!$A$236:$A$257,0),MATCH(酒税計算用シート!K$106,酒税集計pivot!$236:$236,0)),0),0)</f>
        <v>0</v>
      </c>
      <c r="L124">
        <f>IFERROR(ROUND(INDEX(酒税集計pivot!$236:$257,MATCH(酒税計算用シート!$A124,酒税集計pivot!$A$236:$A$257,0),MATCH(酒税計算用シート!L$106,酒税集計pivot!$236:$236,0)),0),0)</f>
        <v>0</v>
      </c>
    </row>
    <row r="139" spans="1:12">
      <c r="A139" s="32" t="s">
        <v>198</v>
      </c>
    </row>
    <row r="140" spans="1:12">
      <c r="B140">
        <f>$B$29</f>
        <v>2020</v>
      </c>
      <c r="C140">
        <f>B140+1</f>
        <v>2021</v>
      </c>
      <c r="D140">
        <f t="shared" ref="D140:L140" si="26">C140+1</f>
        <v>2022</v>
      </c>
      <c r="E140">
        <f t="shared" si="26"/>
        <v>2023</v>
      </c>
      <c r="F140">
        <f t="shared" si="26"/>
        <v>2024</v>
      </c>
      <c r="G140">
        <f t="shared" si="26"/>
        <v>2025</v>
      </c>
      <c r="H140">
        <f t="shared" si="26"/>
        <v>2026</v>
      </c>
      <c r="I140">
        <f t="shared" si="26"/>
        <v>2027</v>
      </c>
      <c r="J140">
        <f t="shared" si="26"/>
        <v>2028</v>
      </c>
      <c r="K140">
        <f t="shared" si="26"/>
        <v>2029</v>
      </c>
      <c r="L140">
        <f t="shared" si="26"/>
        <v>2030</v>
      </c>
    </row>
    <row r="141" spans="1:12">
      <c r="A141" s="24" t="str">
        <f>$A$4</f>
        <v>清酒</v>
      </c>
      <c r="B141">
        <f t="shared" ref="B141:L141" si="27">B78+B108</f>
        <v>0</v>
      </c>
      <c r="C141">
        <f t="shared" si="27"/>
        <v>0</v>
      </c>
      <c r="D141">
        <f t="shared" si="27"/>
        <v>0</v>
      </c>
      <c r="E141">
        <f t="shared" si="27"/>
        <v>0</v>
      </c>
      <c r="F141">
        <f t="shared" si="27"/>
        <v>0</v>
      </c>
      <c r="G141">
        <f t="shared" si="27"/>
        <v>0</v>
      </c>
      <c r="H141">
        <f t="shared" si="27"/>
        <v>0</v>
      </c>
      <c r="I141">
        <f t="shared" si="27"/>
        <v>0</v>
      </c>
      <c r="J141">
        <f t="shared" si="27"/>
        <v>0</v>
      </c>
      <c r="K141">
        <f t="shared" si="27"/>
        <v>0</v>
      </c>
      <c r="L141">
        <f t="shared" si="27"/>
        <v>0</v>
      </c>
    </row>
    <row r="142" spans="1:12">
      <c r="A142" s="24" t="str">
        <f>$A$5</f>
        <v>合成清酒</v>
      </c>
      <c r="B142">
        <f t="shared" ref="B142:C157" si="28">B79+B109</f>
        <v>0</v>
      </c>
      <c r="C142">
        <f t="shared" si="28"/>
        <v>0</v>
      </c>
      <c r="D142">
        <f t="shared" ref="D142:L142" si="29">D79+D109</f>
        <v>0</v>
      </c>
      <c r="E142">
        <f t="shared" si="29"/>
        <v>0</v>
      </c>
      <c r="F142">
        <f t="shared" si="29"/>
        <v>0</v>
      </c>
      <c r="G142">
        <f t="shared" si="29"/>
        <v>0</v>
      </c>
      <c r="H142">
        <f t="shared" si="29"/>
        <v>0</v>
      </c>
      <c r="I142">
        <f t="shared" si="29"/>
        <v>0</v>
      </c>
      <c r="J142">
        <f t="shared" si="29"/>
        <v>0</v>
      </c>
      <c r="K142">
        <f t="shared" si="29"/>
        <v>0</v>
      </c>
      <c r="L142">
        <f t="shared" si="29"/>
        <v>0</v>
      </c>
    </row>
    <row r="143" spans="1:12">
      <c r="A143" s="24" t="str">
        <f>$A$6</f>
        <v>連続式蒸留焼酎</v>
      </c>
      <c r="B143">
        <f t="shared" si="28"/>
        <v>0</v>
      </c>
      <c r="C143">
        <f t="shared" si="28"/>
        <v>0</v>
      </c>
      <c r="D143">
        <f t="shared" ref="D143:L143" si="30">D80+D110</f>
        <v>0</v>
      </c>
      <c r="E143">
        <f t="shared" si="30"/>
        <v>0</v>
      </c>
      <c r="F143">
        <f t="shared" si="30"/>
        <v>0</v>
      </c>
      <c r="G143">
        <f t="shared" si="30"/>
        <v>0</v>
      </c>
      <c r="H143">
        <f t="shared" si="30"/>
        <v>0</v>
      </c>
      <c r="I143">
        <f t="shared" si="30"/>
        <v>0</v>
      </c>
      <c r="J143">
        <f t="shared" si="30"/>
        <v>0</v>
      </c>
      <c r="K143">
        <f t="shared" si="30"/>
        <v>0</v>
      </c>
      <c r="L143">
        <f t="shared" si="30"/>
        <v>0</v>
      </c>
    </row>
    <row r="144" spans="1:12">
      <c r="A144" s="24" t="str">
        <f>$A$7</f>
        <v>単式蒸留焼酎</v>
      </c>
      <c r="B144">
        <f t="shared" si="28"/>
        <v>0</v>
      </c>
      <c r="C144">
        <f t="shared" si="28"/>
        <v>0</v>
      </c>
      <c r="D144">
        <f t="shared" ref="D144:L144" si="31">D81+D111</f>
        <v>0</v>
      </c>
      <c r="E144">
        <f t="shared" si="31"/>
        <v>0</v>
      </c>
      <c r="F144">
        <f t="shared" si="31"/>
        <v>0</v>
      </c>
      <c r="G144">
        <f t="shared" si="31"/>
        <v>0</v>
      </c>
      <c r="H144">
        <f t="shared" si="31"/>
        <v>0</v>
      </c>
      <c r="I144">
        <f t="shared" si="31"/>
        <v>0</v>
      </c>
      <c r="J144">
        <f t="shared" si="31"/>
        <v>0</v>
      </c>
      <c r="K144">
        <f t="shared" si="31"/>
        <v>0</v>
      </c>
      <c r="L144">
        <f t="shared" si="31"/>
        <v>0</v>
      </c>
    </row>
    <row r="145" spans="1:12">
      <c r="A145" s="24" t="str">
        <f>$A$8</f>
        <v>みりん</v>
      </c>
      <c r="B145">
        <f t="shared" si="28"/>
        <v>0</v>
      </c>
      <c r="C145">
        <f t="shared" si="28"/>
        <v>0</v>
      </c>
      <c r="D145">
        <f t="shared" ref="D145:L145" si="32">D82+D112</f>
        <v>0</v>
      </c>
      <c r="E145">
        <f t="shared" si="32"/>
        <v>0</v>
      </c>
      <c r="F145">
        <f t="shared" si="32"/>
        <v>0</v>
      </c>
      <c r="G145">
        <f t="shared" si="32"/>
        <v>0</v>
      </c>
      <c r="H145">
        <f t="shared" si="32"/>
        <v>0</v>
      </c>
      <c r="I145">
        <f t="shared" si="32"/>
        <v>0</v>
      </c>
      <c r="J145">
        <f t="shared" si="32"/>
        <v>0</v>
      </c>
      <c r="K145">
        <f t="shared" si="32"/>
        <v>0</v>
      </c>
      <c r="L145">
        <f t="shared" si="32"/>
        <v>0</v>
      </c>
    </row>
    <row r="146" spans="1:12">
      <c r="A146" s="24" t="str">
        <f>$A$9</f>
        <v>ビール</v>
      </c>
      <c r="B146">
        <f t="shared" si="28"/>
        <v>0</v>
      </c>
      <c r="C146">
        <f t="shared" si="28"/>
        <v>0</v>
      </c>
      <c r="D146">
        <f t="shared" ref="D146:L146" si="33">D83+D113</f>
        <v>0</v>
      </c>
      <c r="E146">
        <f t="shared" si="33"/>
        <v>0</v>
      </c>
      <c r="F146">
        <f t="shared" si="33"/>
        <v>0</v>
      </c>
      <c r="G146">
        <f t="shared" si="33"/>
        <v>0</v>
      </c>
      <c r="H146">
        <f t="shared" si="33"/>
        <v>0</v>
      </c>
      <c r="I146">
        <f t="shared" si="33"/>
        <v>0</v>
      </c>
      <c r="J146">
        <f t="shared" si="33"/>
        <v>0</v>
      </c>
      <c r="K146">
        <f t="shared" si="33"/>
        <v>0</v>
      </c>
      <c r="L146">
        <f t="shared" si="33"/>
        <v>0</v>
      </c>
    </row>
    <row r="147" spans="1:12">
      <c r="A147" s="24" t="str">
        <f>$A$10</f>
        <v>果実酒</v>
      </c>
      <c r="B147">
        <f t="shared" si="28"/>
        <v>0</v>
      </c>
      <c r="C147">
        <f t="shared" si="28"/>
        <v>0</v>
      </c>
      <c r="D147">
        <f t="shared" ref="D147:L147" si="34">D84+D114</f>
        <v>0</v>
      </c>
      <c r="E147">
        <f t="shared" si="34"/>
        <v>0</v>
      </c>
      <c r="F147">
        <f t="shared" si="34"/>
        <v>0</v>
      </c>
      <c r="G147">
        <f t="shared" si="34"/>
        <v>0</v>
      </c>
      <c r="H147">
        <f t="shared" si="34"/>
        <v>0</v>
      </c>
      <c r="I147">
        <f t="shared" si="34"/>
        <v>0</v>
      </c>
      <c r="J147">
        <f t="shared" si="34"/>
        <v>0</v>
      </c>
      <c r="K147">
        <f t="shared" si="34"/>
        <v>0</v>
      </c>
      <c r="L147">
        <f t="shared" si="34"/>
        <v>0</v>
      </c>
    </row>
    <row r="148" spans="1:12">
      <c r="A148" s="24" t="str">
        <f>$A$11</f>
        <v>甘味果実酒</v>
      </c>
      <c r="B148">
        <f t="shared" si="28"/>
        <v>0</v>
      </c>
      <c r="C148">
        <f t="shared" si="28"/>
        <v>0</v>
      </c>
      <c r="D148">
        <f t="shared" ref="D148:L148" si="35">D85+D115</f>
        <v>0</v>
      </c>
      <c r="E148">
        <f t="shared" si="35"/>
        <v>0</v>
      </c>
      <c r="F148">
        <f t="shared" si="35"/>
        <v>0</v>
      </c>
      <c r="G148">
        <f t="shared" si="35"/>
        <v>0</v>
      </c>
      <c r="H148">
        <f t="shared" si="35"/>
        <v>0</v>
      </c>
      <c r="I148">
        <f t="shared" si="35"/>
        <v>0</v>
      </c>
      <c r="J148">
        <f t="shared" si="35"/>
        <v>0</v>
      </c>
      <c r="K148">
        <f t="shared" si="35"/>
        <v>0</v>
      </c>
      <c r="L148">
        <f t="shared" si="35"/>
        <v>0</v>
      </c>
    </row>
    <row r="149" spans="1:12">
      <c r="A149" s="24" t="str">
        <f>$A$12</f>
        <v>ウイスキー</v>
      </c>
      <c r="B149">
        <f t="shared" si="28"/>
        <v>0</v>
      </c>
      <c r="C149">
        <f t="shared" si="28"/>
        <v>0</v>
      </c>
      <c r="D149">
        <f t="shared" ref="D149:L149" si="36">D86+D116</f>
        <v>0</v>
      </c>
      <c r="E149">
        <f t="shared" si="36"/>
        <v>0</v>
      </c>
      <c r="F149">
        <f t="shared" si="36"/>
        <v>0</v>
      </c>
      <c r="G149">
        <f t="shared" si="36"/>
        <v>0</v>
      </c>
      <c r="H149">
        <f t="shared" si="36"/>
        <v>0</v>
      </c>
      <c r="I149">
        <f t="shared" si="36"/>
        <v>0</v>
      </c>
      <c r="J149">
        <f t="shared" si="36"/>
        <v>0</v>
      </c>
      <c r="K149">
        <f t="shared" si="36"/>
        <v>0</v>
      </c>
      <c r="L149">
        <f t="shared" si="36"/>
        <v>0</v>
      </c>
    </row>
    <row r="150" spans="1:12">
      <c r="A150" s="24" t="str">
        <f>$A$13</f>
        <v>ブランデー</v>
      </c>
      <c r="B150">
        <f t="shared" si="28"/>
        <v>0</v>
      </c>
      <c r="C150">
        <f t="shared" si="28"/>
        <v>0</v>
      </c>
      <c r="D150">
        <f t="shared" ref="D150:L150" si="37">D87+D117</f>
        <v>0</v>
      </c>
      <c r="E150">
        <f t="shared" si="37"/>
        <v>0</v>
      </c>
      <c r="F150">
        <f t="shared" si="37"/>
        <v>0</v>
      </c>
      <c r="G150">
        <f t="shared" si="37"/>
        <v>0</v>
      </c>
      <c r="H150">
        <f t="shared" si="37"/>
        <v>0</v>
      </c>
      <c r="I150">
        <f t="shared" si="37"/>
        <v>0</v>
      </c>
      <c r="J150">
        <f t="shared" si="37"/>
        <v>0</v>
      </c>
      <c r="K150">
        <f t="shared" si="37"/>
        <v>0</v>
      </c>
      <c r="L150">
        <f t="shared" si="37"/>
        <v>0</v>
      </c>
    </row>
    <row r="151" spans="1:12">
      <c r="A151" s="24" t="str">
        <f>$A$14</f>
        <v>原料用アルコール</v>
      </c>
      <c r="B151">
        <f t="shared" si="28"/>
        <v>0</v>
      </c>
      <c r="C151">
        <f t="shared" si="28"/>
        <v>0</v>
      </c>
      <c r="D151">
        <f t="shared" ref="D151:L151" si="38">D88+D118</f>
        <v>0</v>
      </c>
      <c r="E151">
        <f t="shared" si="38"/>
        <v>0</v>
      </c>
      <c r="F151">
        <f t="shared" si="38"/>
        <v>0</v>
      </c>
      <c r="G151">
        <f t="shared" si="38"/>
        <v>0</v>
      </c>
      <c r="H151">
        <f t="shared" si="38"/>
        <v>0</v>
      </c>
      <c r="I151">
        <f t="shared" si="38"/>
        <v>0</v>
      </c>
      <c r="J151">
        <f t="shared" si="38"/>
        <v>0</v>
      </c>
      <c r="K151">
        <f t="shared" si="38"/>
        <v>0</v>
      </c>
      <c r="L151">
        <f t="shared" si="38"/>
        <v>0</v>
      </c>
    </row>
    <row r="152" spans="1:12">
      <c r="A152" s="24" t="str">
        <f>$A$15</f>
        <v>発泡酒</v>
      </c>
      <c r="B152">
        <f t="shared" si="28"/>
        <v>0</v>
      </c>
      <c r="C152">
        <f t="shared" si="28"/>
        <v>0</v>
      </c>
      <c r="D152">
        <f t="shared" ref="D152:L152" si="39">D89+D119</f>
        <v>0</v>
      </c>
      <c r="E152">
        <f t="shared" si="39"/>
        <v>0</v>
      </c>
      <c r="F152">
        <f t="shared" si="39"/>
        <v>0</v>
      </c>
      <c r="G152">
        <f t="shared" si="39"/>
        <v>0</v>
      </c>
      <c r="H152">
        <f t="shared" si="39"/>
        <v>0</v>
      </c>
      <c r="I152">
        <f t="shared" si="39"/>
        <v>0</v>
      </c>
      <c r="J152">
        <f t="shared" si="39"/>
        <v>0</v>
      </c>
      <c r="K152">
        <f t="shared" si="39"/>
        <v>0</v>
      </c>
      <c r="L152">
        <f t="shared" si="39"/>
        <v>0</v>
      </c>
    </row>
    <row r="153" spans="1:12">
      <c r="A153" s="24" t="str">
        <f>$A$16</f>
        <v>その他の醸造酒</v>
      </c>
      <c r="B153">
        <f t="shared" si="28"/>
        <v>0</v>
      </c>
      <c r="C153">
        <f t="shared" si="28"/>
        <v>0</v>
      </c>
      <c r="D153">
        <f t="shared" ref="D153:L153" si="40">D90+D120</f>
        <v>0</v>
      </c>
      <c r="E153">
        <f t="shared" si="40"/>
        <v>0</v>
      </c>
      <c r="F153">
        <f t="shared" si="40"/>
        <v>0</v>
      </c>
      <c r="G153">
        <f t="shared" si="40"/>
        <v>0</v>
      </c>
      <c r="H153">
        <f t="shared" si="40"/>
        <v>0</v>
      </c>
      <c r="I153">
        <f t="shared" si="40"/>
        <v>0</v>
      </c>
      <c r="J153">
        <f t="shared" si="40"/>
        <v>0</v>
      </c>
      <c r="K153">
        <f t="shared" si="40"/>
        <v>0</v>
      </c>
      <c r="L153">
        <f t="shared" si="40"/>
        <v>0</v>
      </c>
    </row>
    <row r="154" spans="1:12">
      <c r="A154" s="24" t="str">
        <f>$A$17</f>
        <v>スピリッツ</v>
      </c>
      <c r="B154">
        <f t="shared" si="28"/>
        <v>0</v>
      </c>
      <c r="C154">
        <f t="shared" si="28"/>
        <v>0</v>
      </c>
      <c r="D154">
        <f t="shared" ref="D154:L154" si="41">D91+D121</f>
        <v>0</v>
      </c>
      <c r="E154">
        <f t="shared" si="41"/>
        <v>0</v>
      </c>
      <c r="F154">
        <f t="shared" si="41"/>
        <v>0</v>
      </c>
      <c r="G154">
        <f t="shared" si="41"/>
        <v>0</v>
      </c>
      <c r="H154">
        <f t="shared" si="41"/>
        <v>0</v>
      </c>
      <c r="I154">
        <f t="shared" si="41"/>
        <v>0</v>
      </c>
      <c r="J154">
        <f t="shared" si="41"/>
        <v>0</v>
      </c>
      <c r="K154">
        <f t="shared" si="41"/>
        <v>0</v>
      </c>
      <c r="L154">
        <f t="shared" si="41"/>
        <v>0</v>
      </c>
    </row>
    <row r="155" spans="1:12">
      <c r="A155" s="24" t="str">
        <f>$A$18</f>
        <v>リキュール</v>
      </c>
      <c r="B155">
        <f t="shared" si="28"/>
        <v>0</v>
      </c>
      <c r="C155">
        <f t="shared" si="28"/>
        <v>0</v>
      </c>
      <c r="D155">
        <f t="shared" ref="D155:L155" si="42">D92+D122</f>
        <v>0</v>
      </c>
      <c r="E155">
        <f t="shared" si="42"/>
        <v>0</v>
      </c>
      <c r="F155">
        <f t="shared" si="42"/>
        <v>0</v>
      </c>
      <c r="G155">
        <f t="shared" si="42"/>
        <v>0</v>
      </c>
      <c r="H155">
        <f t="shared" si="42"/>
        <v>0</v>
      </c>
      <c r="I155">
        <f t="shared" si="42"/>
        <v>0</v>
      </c>
      <c r="J155">
        <f t="shared" si="42"/>
        <v>0</v>
      </c>
      <c r="K155">
        <f t="shared" si="42"/>
        <v>0</v>
      </c>
      <c r="L155">
        <f t="shared" si="42"/>
        <v>0</v>
      </c>
    </row>
    <row r="156" spans="1:12">
      <c r="A156" s="24" t="str">
        <f>$A$19</f>
        <v>雑酒</v>
      </c>
      <c r="B156">
        <f t="shared" si="28"/>
        <v>0</v>
      </c>
      <c r="C156">
        <f t="shared" si="28"/>
        <v>0</v>
      </c>
      <c r="D156">
        <f t="shared" ref="D156:L156" si="43">D93+D123</f>
        <v>0</v>
      </c>
      <c r="E156">
        <f t="shared" si="43"/>
        <v>0</v>
      </c>
      <c r="F156">
        <f t="shared" si="43"/>
        <v>0</v>
      </c>
      <c r="G156">
        <f t="shared" si="43"/>
        <v>0</v>
      </c>
      <c r="H156">
        <f t="shared" si="43"/>
        <v>0</v>
      </c>
      <c r="I156">
        <f t="shared" si="43"/>
        <v>0</v>
      </c>
      <c r="J156">
        <f t="shared" si="43"/>
        <v>0</v>
      </c>
      <c r="K156">
        <f t="shared" si="43"/>
        <v>0</v>
      </c>
      <c r="L156">
        <f t="shared" si="43"/>
        <v>0</v>
      </c>
    </row>
    <row r="157" spans="1:12">
      <c r="A157" s="24" t="e">
        <f>#REF!</f>
        <v>#REF!</v>
      </c>
      <c r="B157">
        <f t="shared" si="28"/>
        <v>0</v>
      </c>
      <c r="C157">
        <f t="shared" si="28"/>
        <v>0</v>
      </c>
      <c r="D157">
        <f t="shared" ref="D157:L157" si="44">D94+D124</f>
        <v>0</v>
      </c>
      <c r="E157">
        <f t="shared" si="44"/>
        <v>0</v>
      </c>
      <c r="F157">
        <f t="shared" si="44"/>
        <v>0</v>
      </c>
      <c r="G157">
        <f t="shared" si="44"/>
        <v>0</v>
      </c>
      <c r="H157">
        <f t="shared" si="44"/>
        <v>0</v>
      </c>
      <c r="I157">
        <f t="shared" si="44"/>
        <v>0</v>
      </c>
      <c r="J157">
        <f t="shared" si="44"/>
        <v>0</v>
      </c>
      <c r="K157">
        <f t="shared" si="44"/>
        <v>0</v>
      </c>
      <c r="L157">
        <f t="shared" si="44"/>
        <v>0</v>
      </c>
    </row>
    <row r="158" spans="1:12">
      <c r="A158" s="24" t="str">
        <f>$A$20</f>
        <v>粉末酒</v>
      </c>
    </row>
  </sheetData>
  <phoneticPr fontId="4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81F8-40CA-493A-9632-F862FAFDF67C}">
  <sheetPr codeName="Sheet7"/>
  <dimension ref="A1:BX272"/>
  <sheetViews>
    <sheetView workbookViewId="0"/>
  </sheetViews>
  <sheetFormatPr defaultRowHeight="18"/>
  <cols>
    <col min="1" max="1" width="14.5" bestFit="1" customWidth="1"/>
    <col min="2" max="2" width="10.59765625" bestFit="1" customWidth="1"/>
    <col min="3" max="3" width="6.3984375" bestFit="1" customWidth="1"/>
    <col min="4" max="4" width="5" bestFit="1" customWidth="1"/>
    <col min="5" max="6" width="5.59765625" bestFit="1" customWidth="1"/>
    <col min="7" max="7" width="6.3984375" bestFit="1" customWidth="1"/>
    <col min="8" max="8" width="5.59765625" bestFit="1" customWidth="1"/>
    <col min="9" max="9" width="9.19921875" bestFit="1" customWidth="1"/>
    <col min="10" max="17" width="7.296875" bestFit="1" customWidth="1"/>
    <col min="18" max="20" width="8.296875" bestFit="1" customWidth="1"/>
    <col min="21" max="29" width="7.296875" bestFit="1" customWidth="1"/>
    <col min="30" max="32" width="8.296875" bestFit="1" customWidth="1"/>
    <col min="33" max="41" width="7.296875" bestFit="1" customWidth="1"/>
    <col min="42" max="42" width="6.3984375" bestFit="1" customWidth="1"/>
    <col min="43" max="43" width="9.19921875" bestFit="1" customWidth="1"/>
    <col min="44" max="45" width="7.296875" bestFit="1" customWidth="1"/>
    <col min="46" max="46" width="9.19921875" bestFit="1" customWidth="1"/>
    <col min="47" max="47" width="11.5" bestFit="1" customWidth="1"/>
    <col min="48" max="48" width="9.3984375" bestFit="1" customWidth="1"/>
    <col min="49" max="49" width="11.5" bestFit="1" customWidth="1"/>
    <col min="50" max="50" width="10.3984375" bestFit="1" customWidth="1"/>
    <col min="51" max="51" width="12.59765625" bestFit="1" customWidth="1"/>
    <col min="52" max="52" width="10.3984375" bestFit="1" customWidth="1"/>
    <col min="53" max="53" width="12.59765625" bestFit="1" customWidth="1"/>
    <col min="54" max="54" width="10.3984375" bestFit="1" customWidth="1"/>
    <col min="55" max="55" width="12.59765625" bestFit="1" customWidth="1"/>
    <col min="56" max="56" width="9.3984375" bestFit="1" customWidth="1"/>
    <col min="57" max="57" width="11.5" bestFit="1" customWidth="1"/>
    <col min="58" max="58" width="9.3984375" bestFit="1" customWidth="1"/>
    <col min="59" max="59" width="11.5" bestFit="1" customWidth="1"/>
    <col min="60" max="60" width="9.3984375" bestFit="1" customWidth="1"/>
    <col min="61" max="61" width="11.5" bestFit="1" customWidth="1"/>
    <col min="62" max="62" width="9.3984375" bestFit="1" customWidth="1"/>
    <col min="63" max="63" width="11.5" bestFit="1" customWidth="1"/>
    <col min="64" max="64" width="9.3984375" bestFit="1" customWidth="1"/>
    <col min="65" max="65" width="11.5" bestFit="1" customWidth="1"/>
    <col min="66" max="66" width="9.3984375" bestFit="1" customWidth="1"/>
    <col min="67" max="67" width="11.5" bestFit="1" customWidth="1"/>
    <col min="68" max="68" width="9.3984375" bestFit="1" customWidth="1"/>
    <col min="69" max="69" width="11.5" bestFit="1" customWidth="1"/>
    <col min="70" max="70" width="9.3984375" bestFit="1" customWidth="1"/>
    <col min="71" max="71" width="11.5" bestFit="1" customWidth="1"/>
    <col min="72" max="72" width="9.3984375" bestFit="1" customWidth="1"/>
    <col min="73" max="73" width="11.5" bestFit="1" customWidth="1"/>
    <col min="74" max="74" width="8.5" bestFit="1" customWidth="1"/>
    <col min="75" max="75" width="10.5" bestFit="1" customWidth="1"/>
    <col min="76" max="76" width="8.59765625" bestFit="1" customWidth="1"/>
  </cols>
  <sheetData>
    <row r="1" spans="1:46">
      <c r="A1" t="s">
        <v>146</v>
      </c>
    </row>
    <row r="2" spans="1:46">
      <c r="A2" s="21" t="s">
        <v>147</v>
      </c>
      <c r="B2" s="21" t="s">
        <v>119</v>
      </c>
    </row>
    <row r="3" spans="1:46">
      <c r="A3" s="21" t="s">
        <v>128</v>
      </c>
      <c r="C3" t="s">
        <v>120</v>
      </c>
      <c r="D3" t="s">
        <v>121</v>
      </c>
      <c r="E3" t="s">
        <v>122</v>
      </c>
    </row>
    <row r="4" spans="1:46" s="22" customFormat="1">
      <c r="A4" s="23" t="s">
        <v>56</v>
      </c>
      <c r="B4" s="24">
        <v>0</v>
      </c>
      <c r="C4" s="24"/>
      <c r="D4" s="24"/>
      <c r="E4" s="24">
        <v>0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s="26" customFormat="1">
      <c r="A5" s="25" t="s">
        <v>84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s="26" customFormat="1">
      <c r="A6" s="25" t="s">
        <v>89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s="26" customFormat="1">
      <c r="A7" s="25" t="s">
        <v>88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26" customFormat="1">
      <c r="A8" s="25" t="s">
        <v>77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26" customFormat="1">
      <c r="A9" s="25" t="s">
        <v>85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26" customFormat="1">
      <c r="A10" s="25" t="s">
        <v>74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26" customFormat="1">
      <c r="A11" s="25" t="s">
        <v>90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26" customFormat="1">
      <c r="A12" s="25" t="s">
        <v>79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26" customFormat="1">
      <c r="A13" s="25" t="s">
        <v>81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s="26" customFormat="1">
      <c r="A14" s="25" t="s">
        <v>86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s="26" customFormat="1">
      <c r="A15" s="25" t="s">
        <v>57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s="26" customFormat="1">
      <c r="A16" s="25" t="s">
        <v>91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1:46" s="26" customFormat="1">
      <c r="A17" s="25" t="s">
        <v>47</v>
      </c>
      <c r="C17" s="26">
        <v>1.8</v>
      </c>
      <c r="E17" s="26">
        <v>1.8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1:46" s="26" customFormat="1">
      <c r="A18" s="25" t="s">
        <v>69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1:46" s="26" customFormat="1">
      <c r="A19" s="25" t="s">
        <v>87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46" s="26" customFormat="1">
      <c r="A20" s="25" t="s">
        <v>92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1:46" s="26" customFormat="1">
      <c r="A21" s="25" t="s">
        <v>63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 s="26" customFormat="1">
      <c r="A22" s="25" t="s">
        <v>121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6" s="26" customFormat="1">
      <c r="A23" s="25" t="s">
        <v>122</v>
      </c>
      <c r="B23" s="26">
        <v>0</v>
      </c>
      <c r="C23" s="26">
        <v>1.8</v>
      </c>
      <c r="E23" s="26">
        <v>1.8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30" spans="1:46">
      <c r="A30" t="s">
        <v>149</v>
      </c>
    </row>
    <row r="31" spans="1:46">
      <c r="A31" s="21" t="s">
        <v>147</v>
      </c>
      <c r="B31" s="21" t="s">
        <v>119</v>
      </c>
    </row>
    <row r="32" spans="1:46">
      <c r="A32" s="21" t="s">
        <v>128</v>
      </c>
      <c r="C32" t="s">
        <v>121</v>
      </c>
      <c r="D32" t="s">
        <v>122</v>
      </c>
    </row>
    <row r="33" spans="1:43" s="22" customFormat="1">
      <c r="A33" s="23" t="s">
        <v>56</v>
      </c>
      <c r="B33" s="24">
        <v>0</v>
      </c>
      <c r="C33" s="24"/>
      <c r="D33" s="24">
        <v>0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</row>
    <row r="34" spans="1:43" s="26" customFormat="1">
      <c r="A34" s="25" t="s">
        <v>84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1:43" s="26" customFormat="1">
      <c r="A35" s="25" t="s">
        <v>89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s="26" customFormat="1">
      <c r="A36" s="25" t="s">
        <v>88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s="26" customFormat="1">
      <c r="A37" s="25" t="s">
        <v>77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s="26" customFormat="1">
      <c r="A38" s="25" t="s">
        <v>85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</row>
    <row r="39" spans="1:43" s="26" customFormat="1">
      <c r="A39" s="25" t="s">
        <v>74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</row>
    <row r="40" spans="1:43" s="26" customFormat="1">
      <c r="A40" s="25" t="s">
        <v>90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1:43" s="26" customFormat="1">
      <c r="A41" s="25" t="s">
        <v>79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</row>
    <row r="42" spans="1:43" s="26" customFormat="1">
      <c r="A42" s="25" t="s">
        <v>81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</row>
    <row r="43" spans="1:43" s="26" customFormat="1">
      <c r="A43" s="25" t="s">
        <v>86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</row>
    <row r="44" spans="1:43" s="26" customFormat="1">
      <c r="A44" s="25" t="s">
        <v>57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</row>
    <row r="45" spans="1:43" s="26" customFormat="1">
      <c r="A45" s="25" t="s">
        <v>91</v>
      </c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</row>
    <row r="46" spans="1:43" s="26" customFormat="1">
      <c r="A46" s="25" t="s">
        <v>47</v>
      </c>
      <c r="B46" s="26">
        <v>1.8</v>
      </c>
      <c r="D46" s="26">
        <v>1.8</v>
      </c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</row>
    <row r="47" spans="1:43" s="26" customFormat="1">
      <c r="A47" s="25" t="s">
        <v>69</v>
      </c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</row>
    <row r="48" spans="1:43" s="26" customFormat="1">
      <c r="A48" s="25" t="s">
        <v>87</v>
      </c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</row>
    <row r="49" spans="1:43" s="26" customFormat="1">
      <c r="A49" s="25" t="s">
        <v>92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</row>
    <row r="50" spans="1:43" s="26" customFormat="1">
      <c r="A50" s="25" t="s">
        <v>63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</row>
    <row r="51" spans="1:43" s="26" customFormat="1">
      <c r="A51" s="25" t="s">
        <v>121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</row>
    <row r="52" spans="1:43" s="26" customFormat="1">
      <c r="A52" s="25" t="s">
        <v>122</v>
      </c>
      <c r="B52" s="26">
        <v>1.8</v>
      </c>
      <c r="D52" s="26">
        <v>1.8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</row>
    <row r="60" spans="1:43">
      <c r="A60" t="s">
        <v>148</v>
      </c>
    </row>
    <row r="61" spans="1:43">
      <c r="A61" s="21" t="s">
        <v>21</v>
      </c>
      <c r="B61" t="s">
        <v>126</v>
      </c>
    </row>
    <row r="63" spans="1:43">
      <c r="A63" s="21" t="s">
        <v>147</v>
      </c>
      <c r="B63" s="21" t="s">
        <v>119</v>
      </c>
    </row>
    <row r="64" spans="1:43">
      <c r="A64" s="21" t="s">
        <v>128</v>
      </c>
      <c r="C64" t="s">
        <v>121</v>
      </c>
      <c r="D64" t="s">
        <v>122</v>
      </c>
    </row>
    <row r="65" spans="1:43" s="22" customFormat="1">
      <c r="A65" s="25" t="s">
        <v>84</v>
      </c>
      <c r="B65" s="26"/>
      <c r="C65" s="26"/>
      <c r="D65" s="26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</row>
    <row r="66" spans="1:43" s="26" customFormat="1">
      <c r="A66" s="25" t="s">
        <v>89</v>
      </c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</row>
    <row r="67" spans="1:43" s="26" customFormat="1">
      <c r="A67" s="25" t="s">
        <v>88</v>
      </c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</row>
    <row r="68" spans="1:43" s="26" customFormat="1">
      <c r="A68" s="25" t="s">
        <v>77</v>
      </c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</row>
    <row r="69" spans="1:43" s="26" customFormat="1">
      <c r="A69" s="25" t="s">
        <v>85</v>
      </c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</row>
    <row r="70" spans="1:43" s="26" customFormat="1">
      <c r="A70" s="25" t="s">
        <v>74</v>
      </c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</row>
    <row r="71" spans="1:43" s="26" customFormat="1">
      <c r="A71" s="25" t="s">
        <v>90</v>
      </c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</row>
    <row r="72" spans="1:43" s="26" customFormat="1">
      <c r="A72" s="25" t="s">
        <v>81</v>
      </c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</row>
    <row r="73" spans="1:43" s="26" customFormat="1">
      <c r="A73" s="25" t="s">
        <v>86</v>
      </c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</row>
    <row r="74" spans="1:43" s="26" customFormat="1">
      <c r="A74" s="25" t="s">
        <v>57</v>
      </c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</row>
    <row r="75" spans="1:43" s="26" customFormat="1">
      <c r="A75" s="25" t="s">
        <v>91</v>
      </c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</row>
    <row r="76" spans="1:43" s="26" customFormat="1">
      <c r="A76" s="25" t="s">
        <v>47</v>
      </c>
      <c r="B76" s="26">
        <v>1.8</v>
      </c>
      <c r="D76" s="26">
        <v>1.8</v>
      </c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</row>
    <row r="77" spans="1:43" s="26" customFormat="1">
      <c r="A77" s="25" t="s">
        <v>87</v>
      </c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</row>
    <row r="78" spans="1:43" s="26" customFormat="1">
      <c r="A78" s="25" t="s">
        <v>92</v>
      </c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</row>
    <row r="79" spans="1:43" s="26" customFormat="1">
      <c r="A79" s="25" t="s">
        <v>63</v>
      </c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</row>
    <row r="80" spans="1:43" s="26" customFormat="1">
      <c r="A80" s="25" t="s">
        <v>121</v>
      </c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</row>
    <row r="81" spans="1:43" s="26" customFormat="1">
      <c r="A81" s="25" t="s">
        <v>122</v>
      </c>
      <c r="B81" s="26">
        <v>1.8</v>
      </c>
      <c r="D81" s="26">
        <v>1.8</v>
      </c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</row>
    <row r="82" spans="1:43" s="26" customForma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</row>
    <row r="83" spans="1:43" s="26" customForma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</row>
    <row r="84" spans="1:43" s="26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</row>
    <row r="90" spans="1:43">
      <c r="A90" t="s">
        <v>102</v>
      </c>
    </row>
    <row r="91" spans="1:43">
      <c r="A91" s="21" t="s">
        <v>21</v>
      </c>
      <c r="B91" t="s">
        <v>126</v>
      </c>
    </row>
    <row r="93" spans="1:43">
      <c r="A93" s="21" t="s">
        <v>147</v>
      </c>
      <c r="B93" s="21" t="s">
        <v>119</v>
      </c>
    </row>
    <row r="94" spans="1:43">
      <c r="A94" s="21" t="s">
        <v>128</v>
      </c>
      <c r="C94" t="s">
        <v>121</v>
      </c>
      <c r="D94" t="s">
        <v>122</v>
      </c>
      <c r="K94" s="28" t="s">
        <v>154</v>
      </c>
    </row>
    <row r="95" spans="1:43" s="22" customFormat="1">
      <c r="A95" s="25" t="s">
        <v>84</v>
      </c>
      <c r="B95" s="26"/>
      <c r="C95" s="26"/>
      <c r="D95" s="26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</row>
    <row r="96" spans="1:43" s="26" customFormat="1">
      <c r="A96" s="25" t="s">
        <v>89</v>
      </c>
      <c r="E96"/>
      <c r="F96"/>
      <c r="G96"/>
      <c r="H96"/>
      <c r="I96"/>
      <c r="J96"/>
      <c r="K96">
        <v>1</v>
      </c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</row>
    <row r="97" spans="1:43" s="26" customFormat="1">
      <c r="A97" s="25" t="s">
        <v>88</v>
      </c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</row>
    <row r="98" spans="1:43" s="26" customFormat="1">
      <c r="A98" s="25" t="s">
        <v>85</v>
      </c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</row>
    <row r="99" spans="1:43" s="26" customFormat="1">
      <c r="A99" s="25" t="s">
        <v>90</v>
      </c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</row>
    <row r="100" spans="1:43" s="26" customFormat="1">
      <c r="A100" s="25" t="s">
        <v>79</v>
      </c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</row>
    <row r="101" spans="1:43" s="26" customFormat="1">
      <c r="A101" s="25" t="s">
        <v>86</v>
      </c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</row>
    <row r="102" spans="1:43" s="26" customFormat="1">
      <c r="A102" s="25" t="s">
        <v>91</v>
      </c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</row>
    <row r="103" spans="1:43" s="26" customFormat="1">
      <c r="A103" s="25" t="s">
        <v>47</v>
      </c>
      <c r="B103" s="26">
        <v>1.8</v>
      </c>
      <c r="D103" s="26">
        <v>1.8</v>
      </c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</row>
    <row r="104" spans="1:43" s="26" customFormat="1">
      <c r="A104" s="25" t="s">
        <v>87</v>
      </c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</row>
    <row r="105" spans="1:43" s="26" customFormat="1">
      <c r="A105" s="25" t="s">
        <v>92</v>
      </c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</row>
    <row r="106" spans="1:43" s="26" customFormat="1">
      <c r="A106" s="25" t="s">
        <v>121</v>
      </c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</row>
    <row r="107" spans="1:43" s="26" customFormat="1">
      <c r="A107" s="25" t="s">
        <v>122</v>
      </c>
      <c r="B107" s="26">
        <v>1.8</v>
      </c>
      <c r="D107" s="26">
        <v>1.8</v>
      </c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</row>
    <row r="108" spans="1:43" s="26" customForma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</row>
    <row r="109" spans="1:43" s="26" customForma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</row>
    <row r="116" spans="1:43">
      <c r="A116" t="s">
        <v>155</v>
      </c>
    </row>
    <row r="118" spans="1:43">
      <c r="A118" s="21" t="s">
        <v>147</v>
      </c>
      <c r="B118" s="21" t="s">
        <v>119</v>
      </c>
    </row>
    <row r="119" spans="1:43">
      <c r="A119" s="21" t="s">
        <v>128</v>
      </c>
      <c r="B119">
        <v>2020</v>
      </c>
      <c r="D119" t="s">
        <v>121</v>
      </c>
      <c r="E119" t="s">
        <v>122</v>
      </c>
    </row>
    <row r="120" spans="1:43" s="22" customFormat="1">
      <c r="A120" s="23" t="s">
        <v>56</v>
      </c>
      <c r="B120" s="24"/>
      <c r="C120" s="24">
        <v>0</v>
      </c>
      <c r="D120" s="24"/>
      <c r="E120" s="24">
        <v>0</v>
      </c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</row>
    <row r="121" spans="1:43" s="26" customFormat="1">
      <c r="A121" s="25" t="s">
        <v>84</v>
      </c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</row>
    <row r="122" spans="1:43" s="26" customFormat="1">
      <c r="A122" s="25" t="s">
        <v>89</v>
      </c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</row>
    <row r="123" spans="1:43" s="26" customFormat="1">
      <c r="A123" s="25" t="s">
        <v>88</v>
      </c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</row>
    <row r="124" spans="1:43" s="26" customFormat="1">
      <c r="A124" s="25" t="s">
        <v>77</v>
      </c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</row>
    <row r="125" spans="1:43" s="26" customFormat="1">
      <c r="A125" s="25" t="s">
        <v>85</v>
      </c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</row>
    <row r="126" spans="1:43" s="26" customFormat="1">
      <c r="A126" s="25" t="s">
        <v>74</v>
      </c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</row>
    <row r="127" spans="1:43" s="26" customFormat="1">
      <c r="A127" s="25" t="s">
        <v>90</v>
      </c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</row>
    <row r="128" spans="1:43" s="26" customFormat="1">
      <c r="A128" s="25" t="s">
        <v>79</v>
      </c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</row>
    <row r="129" spans="1:43" s="26" customFormat="1">
      <c r="A129" s="25" t="s">
        <v>81</v>
      </c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</row>
    <row r="130" spans="1:43" s="26" customFormat="1">
      <c r="A130" s="25" t="s">
        <v>86</v>
      </c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</row>
    <row r="131" spans="1:43" s="26" customFormat="1">
      <c r="A131" s="25" t="s">
        <v>57</v>
      </c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</row>
    <row r="132" spans="1:43" s="26" customFormat="1">
      <c r="A132" s="25" t="s">
        <v>91</v>
      </c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</row>
    <row r="133" spans="1:43" s="26" customFormat="1">
      <c r="A133" s="25" t="s">
        <v>47</v>
      </c>
      <c r="B133" s="26">
        <v>1.8</v>
      </c>
      <c r="E133" s="26">
        <v>1.8</v>
      </c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</row>
    <row r="134" spans="1:43" s="26" customFormat="1">
      <c r="A134" s="25" t="s">
        <v>69</v>
      </c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</row>
    <row r="135" spans="1:43">
      <c r="A135" s="25" t="s">
        <v>87</v>
      </c>
      <c r="B135" s="26"/>
      <c r="C135" s="26"/>
      <c r="D135" s="26"/>
      <c r="E135" s="26"/>
    </row>
    <row r="136" spans="1:43">
      <c r="A136" s="25" t="s">
        <v>92</v>
      </c>
      <c r="B136" s="26"/>
      <c r="C136" s="26"/>
      <c r="D136" s="26"/>
      <c r="E136" s="26"/>
    </row>
    <row r="137" spans="1:43">
      <c r="A137" s="25" t="s">
        <v>63</v>
      </c>
      <c r="B137" s="26"/>
      <c r="C137" s="26"/>
      <c r="D137" s="26"/>
      <c r="E137" s="26"/>
    </row>
    <row r="138" spans="1:43">
      <c r="A138" s="25" t="s">
        <v>121</v>
      </c>
      <c r="B138" s="26"/>
      <c r="C138" s="26"/>
      <c r="D138" s="26"/>
      <c r="E138" s="26"/>
    </row>
    <row r="139" spans="1:43">
      <c r="A139" s="25" t="s">
        <v>122</v>
      </c>
      <c r="B139" s="26">
        <v>1.8</v>
      </c>
      <c r="C139" s="26">
        <v>0</v>
      </c>
      <c r="D139" s="26"/>
      <c r="E139" s="26">
        <v>1.8</v>
      </c>
    </row>
    <row r="143" spans="1:43">
      <c r="A143" t="s">
        <v>156</v>
      </c>
    </row>
    <row r="144" spans="1:43">
      <c r="A144" s="21" t="s">
        <v>147</v>
      </c>
      <c r="B144" s="21" t="s">
        <v>119</v>
      </c>
    </row>
    <row r="145" spans="1:43">
      <c r="A145" s="21" t="s">
        <v>128</v>
      </c>
      <c r="C145" t="s">
        <v>121</v>
      </c>
      <c r="D145" t="s">
        <v>122</v>
      </c>
    </row>
    <row r="146" spans="1:43" s="22" customFormat="1">
      <c r="A146" s="23" t="s">
        <v>56</v>
      </c>
      <c r="B146" s="24">
        <v>0</v>
      </c>
      <c r="C146" s="24"/>
      <c r="D146" s="24">
        <v>0</v>
      </c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</row>
    <row r="147" spans="1:43" s="26" customFormat="1">
      <c r="A147" s="25" t="s">
        <v>84</v>
      </c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</row>
    <row r="148" spans="1:43" s="26" customFormat="1">
      <c r="A148" s="25" t="s">
        <v>89</v>
      </c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</row>
    <row r="149" spans="1:43" s="26" customFormat="1">
      <c r="A149" s="25" t="s">
        <v>88</v>
      </c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</row>
    <row r="150" spans="1:43" s="26" customFormat="1">
      <c r="A150" s="25" t="s">
        <v>77</v>
      </c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</row>
    <row r="151" spans="1:43" s="26" customFormat="1">
      <c r="A151" s="25" t="s">
        <v>85</v>
      </c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</row>
    <row r="152" spans="1:43" s="26" customFormat="1">
      <c r="A152" s="25" t="s">
        <v>74</v>
      </c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</row>
    <row r="153" spans="1:43" s="26" customFormat="1">
      <c r="A153" s="25" t="s">
        <v>90</v>
      </c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</row>
    <row r="154" spans="1:43" s="26" customFormat="1">
      <c r="A154" s="25" t="s">
        <v>79</v>
      </c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</row>
    <row r="155" spans="1:43" s="26" customFormat="1">
      <c r="A155" s="25" t="s">
        <v>81</v>
      </c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</row>
    <row r="156" spans="1:43" s="26" customFormat="1">
      <c r="A156" s="25" t="s">
        <v>86</v>
      </c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</row>
    <row r="157" spans="1:43" s="26" customFormat="1">
      <c r="A157" s="25" t="s">
        <v>57</v>
      </c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</row>
    <row r="158" spans="1:43" s="26" customFormat="1">
      <c r="A158" s="25" t="s">
        <v>91</v>
      </c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</row>
    <row r="159" spans="1:43" s="26" customFormat="1">
      <c r="A159" s="25" t="s">
        <v>47</v>
      </c>
      <c r="B159" s="26">
        <v>1.8</v>
      </c>
      <c r="D159" s="26">
        <v>1.8</v>
      </c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</row>
    <row r="160" spans="1:43" s="26" customFormat="1">
      <c r="A160" s="25" t="s">
        <v>69</v>
      </c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</row>
    <row r="161" spans="1:76">
      <c r="A161" s="25" t="s">
        <v>87</v>
      </c>
      <c r="B161" s="26"/>
      <c r="C161" s="26"/>
      <c r="D161" s="26"/>
    </row>
    <row r="162" spans="1:76">
      <c r="A162" s="25" t="s">
        <v>92</v>
      </c>
      <c r="B162" s="26"/>
      <c r="C162" s="26"/>
      <c r="D162" s="26"/>
    </row>
    <row r="163" spans="1:76">
      <c r="A163" s="25" t="s">
        <v>63</v>
      </c>
      <c r="B163" s="26"/>
      <c r="C163" s="26"/>
      <c r="D163" s="26"/>
    </row>
    <row r="164" spans="1:76">
      <c r="A164" s="25" t="s">
        <v>121</v>
      </c>
      <c r="B164" s="26"/>
      <c r="C164" s="26"/>
      <c r="D164" s="26"/>
    </row>
    <row r="165" spans="1:76">
      <c r="A165" s="25" t="s">
        <v>122</v>
      </c>
      <c r="B165" s="26">
        <v>1.8</v>
      </c>
      <c r="C165" s="26"/>
      <c r="D165" s="26">
        <v>1.8</v>
      </c>
    </row>
    <row r="170" spans="1:76">
      <c r="A170" t="s">
        <v>159</v>
      </c>
    </row>
    <row r="171" spans="1:76">
      <c r="A171" s="21" t="s">
        <v>21</v>
      </c>
      <c r="B171" t="s">
        <v>126</v>
      </c>
    </row>
    <row r="173" spans="1:76">
      <c r="A173" s="21" t="s">
        <v>147</v>
      </c>
      <c r="B173" s="21" t="s">
        <v>119</v>
      </c>
    </row>
    <row r="174" spans="1:76">
      <c r="A174" s="21" t="s">
        <v>128</v>
      </c>
      <c r="C174" t="s">
        <v>121</v>
      </c>
      <c r="D174" t="s">
        <v>122</v>
      </c>
    </row>
    <row r="175" spans="1:76" s="22" customFormat="1">
      <c r="A175" s="25" t="s">
        <v>84</v>
      </c>
      <c r="B175" s="26"/>
      <c r="C175" s="26"/>
      <c r="D175" s="26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</row>
    <row r="176" spans="1:76" s="26" customFormat="1">
      <c r="A176" s="25" t="s">
        <v>89</v>
      </c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</row>
    <row r="177" spans="1:76" s="26" customFormat="1">
      <c r="A177" s="25" t="s">
        <v>88</v>
      </c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</row>
    <row r="178" spans="1:76" s="26" customFormat="1">
      <c r="A178" s="25" t="s">
        <v>85</v>
      </c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</row>
    <row r="179" spans="1:76" s="26" customFormat="1">
      <c r="A179" s="25" t="s">
        <v>90</v>
      </c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</row>
    <row r="180" spans="1:76" s="26" customFormat="1">
      <c r="A180" s="25" t="s">
        <v>86</v>
      </c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</row>
    <row r="181" spans="1:76" s="26" customFormat="1">
      <c r="A181" s="25" t="s">
        <v>57</v>
      </c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</row>
    <row r="182" spans="1:76" s="26" customFormat="1">
      <c r="A182" s="25" t="s">
        <v>91</v>
      </c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</row>
    <row r="183" spans="1:76" s="26" customFormat="1">
      <c r="A183" s="25" t="s">
        <v>47</v>
      </c>
      <c r="B183" s="26">
        <v>1.8</v>
      </c>
      <c r="D183" s="26">
        <v>1.8</v>
      </c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</row>
    <row r="184" spans="1:76" s="26" customFormat="1">
      <c r="A184" s="25" t="s">
        <v>87</v>
      </c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</row>
    <row r="185" spans="1:76" s="26" customFormat="1">
      <c r="A185" s="25" t="s">
        <v>92</v>
      </c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</row>
    <row r="186" spans="1:76" s="26" customFormat="1">
      <c r="A186" s="25" t="s">
        <v>121</v>
      </c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</row>
    <row r="187" spans="1:76" s="26" customFormat="1">
      <c r="A187" s="25" t="s">
        <v>122</v>
      </c>
      <c r="B187" s="26">
        <v>1.8</v>
      </c>
      <c r="D187" s="26">
        <v>1.8</v>
      </c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</row>
    <row r="188" spans="1:76" s="26" customForma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</row>
    <row r="189" spans="1:76" s="26" customForma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</row>
    <row r="190" spans="1:76" s="26" customForma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</row>
    <row r="191" spans="1:76" s="26" customForma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</row>
    <row r="192" spans="1:76" s="26" customForma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</row>
    <row r="197" spans="1:76" s="22" customForma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</row>
    <row r="198" spans="1:76" s="26" customForma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</row>
    <row r="199" spans="1:76" s="26" customForma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</row>
    <row r="200" spans="1:76" s="26" customForma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</row>
    <row r="201" spans="1:76" s="26" customForma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</row>
    <row r="202" spans="1:76" s="26" customFormat="1">
      <c r="A202" t="s">
        <v>160</v>
      </c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</row>
    <row r="203" spans="1:76">
      <c r="A203" s="21" t="s">
        <v>21</v>
      </c>
      <c r="B203" t="s">
        <v>126</v>
      </c>
    </row>
    <row r="205" spans="1:76">
      <c r="A205" s="21" t="s">
        <v>147</v>
      </c>
      <c r="B205" s="21" t="s">
        <v>119</v>
      </c>
    </row>
    <row r="206" spans="1:76">
      <c r="A206" s="21" t="s">
        <v>128</v>
      </c>
      <c r="C206" t="s">
        <v>121</v>
      </c>
      <c r="D206" t="s">
        <v>122</v>
      </c>
    </row>
    <row r="207" spans="1:76" s="22" customFormat="1">
      <c r="A207" s="25" t="s">
        <v>84</v>
      </c>
      <c r="B207" s="26"/>
      <c r="C207" s="26"/>
      <c r="D207" s="26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</row>
    <row r="208" spans="1:76" s="26" customFormat="1">
      <c r="A208" s="25" t="s">
        <v>89</v>
      </c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</row>
    <row r="209" spans="1:76" s="26" customFormat="1">
      <c r="A209" s="25" t="s">
        <v>88</v>
      </c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</row>
    <row r="210" spans="1:76" s="26" customFormat="1">
      <c r="A210" s="25" t="s">
        <v>77</v>
      </c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</row>
    <row r="211" spans="1:76" s="26" customFormat="1">
      <c r="A211" s="25" t="s">
        <v>85</v>
      </c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</row>
    <row r="212" spans="1:76" s="26" customFormat="1">
      <c r="A212" s="25" t="s">
        <v>74</v>
      </c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</row>
    <row r="213" spans="1:76" s="26" customFormat="1">
      <c r="A213" s="25" t="s">
        <v>90</v>
      </c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</row>
    <row r="214" spans="1:76" s="26" customFormat="1">
      <c r="A214" s="25" t="s">
        <v>81</v>
      </c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</row>
    <row r="215" spans="1:76" s="26" customFormat="1">
      <c r="A215" s="25" t="s">
        <v>86</v>
      </c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</row>
    <row r="216" spans="1:76" s="26" customFormat="1">
      <c r="A216" s="25" t="s">
        <v>91</v>
      </c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</row>
    <row r="217" spans="1:76" s="26" customFormat="1">
      <c r="A217" s="25" t="s">
        <v>47</v>
      </c>
      <c r="B217" s="26">
        <v>1.8</v>
      </c>
      <c r="D217" s="26">
        <v>1.8</v>
      </c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</row>
    <row r="218" spans="1:76" s="26" customFormat="1">
      <c r="A218" s="25" t="s">
        <v>87</v>
      </c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</row>
    <row r="219" spans="1:76" s="26" customFormat="1">
      <c r="A219" s="25" t="s">
        <v>92</v>
      </c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</row>
    <row r="220" spans="1:76" s="26" customFormat="1">
      <c r="A220" s="25" t="s">
        <v>63</v>
      </c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</row>
    <row r="221" spans="1:76" s="26" customFormat="1">
      <c r="A221" s="25" t="s">
        <v>121</v>
      </c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</row>
    <row r="222" spans="1:76" s="26" customFormat="1">
      <c r="A222" s="25" t="s">
        <v>122</v>
      </c>
      <c r="B222" s="26">
        <v>1.8</v>
      </c>
      <c r="D222" s="26">
        <v>1.8</v>
      </c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</row>
    <row r="223" spans="1:76" s="26" customForma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</row>
    <row r="224" spans="1:76" s="26" customForma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</row>
    <row r="232" spans="1:76">
      <c r="A232" t="s">
        <v>161</v>
      </c>
    </row>
    <row r="233" spans="1:76">
      <c r="A233" s="21" t="s">
        <v>21</v>
      </c>
      <c r="B233" t="s">
        <v>126</v>
      </c>
    </row>
    <row r="235" spans="1:76">
      <c r="A235" s="21" t="s">
        <v>147</v>
      </c>
      <c r="B235" s="21" t="s">
        <v>119</v>
      </c>
    </row>
    <row r="236" spans="1:76">
      <c r="A236" s="21" t="s">
        <v>128</v>
      </c>
      <c r="C236" t="s">
        <v>121</v>
      </c>
      <c r="D236" t="s">
        <v>122</v>
      </c>
    </row>
    <row r="237" spans="1:76" s="22" customFormat="1">
      <c r="A237" s="25" t="s">
        <v>84</v>
      </c>
      <c r="B237" s="26"/>
      <c r="C237" s="26"/>
      <c r="D237" s="26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</row>
    <row r="238" spans="1:76" s="26" customFormat="1">
      <c r="A238" s="25" t="s">
        <v>89</v>
      </c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</row>
    <row r="239" spans="1:76" s="26" customFormat="1">
      <c r="A239" s="25" t="s">
        <v>88</v>
      </c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</row>
    <row r="240" spans="1:76" s="26" customFormat="1">
      <c r="A240" s="25" t="s">
        <v>85</v>
      </c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</row>
    <row r="241" spans="1:76" s="26" customFormat="1">
      <c r="A241" s="25" t="s">
        <v>90</v>
      </c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</row>
    <row r="242" spans="1:76" s="26" customFormat="1">
      <c r="A242" s="25" t="s">
        <v>79</v>
      </c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</row>
    <row r="243" spans="1:76" s="26" customFormat="1">
      <c r="A243" s="25" t="s">
        <v>86</v>
      </c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</row>
    <row r="244" spans="1:76" s="26" customFormat="1">
      <c r="A244" s="25" t="s">
        <v>91</v>
      </c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</row>
    <row r="245" spans="1:76" s="26" customFormat="1">
      <c r="A245" s="25" t="s">
        <v>47</v>
      </c>
      <c r="B245" s="26">
        <v>1.8</v>
      </c>
      <c r="D245" s="26">
        <v>1.8</v>
      </c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</row>
    <row r="246" spans="1:76" s="26" customFormat="1">
      <c r="A246" s="25" t="s">
        <v>87</v>
      </c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</row>
    <row r="247" spans="1:76" s="26" customFormat="1">
      <c r="A247" s="25" t="s">
        <v>92</v>
      </c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</row>
    <row r="248" spans="1:76" s="26" customFormat="1">
      <c r="A248" s="25" t="s">
        <v>121</v>
      </c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</row>
    <row r="249" spans="1:76" s="26" customFormat="1">
      <c r="A249" s="25" t="s">
        <v>122</v>
      </c>
      <c r="B249" s="26">
        <v>1.8</v>
      </c>
      <c r="D249" s="26">
        <v>1.8</v>
      </c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</row>
    <row r="250" spans="1:76" s="26" customForma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</row>
    <row r="251" spans="1:76" s="26" customForma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</row>
    <row r="252" spans="1:76" s="26" customForma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</row>
    <row r="253" spans="1:76" s="26" customForma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</row>
    <row r="254" spans="1:76" s="26" customForma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</row>
    <row r="268" spans="1:4">
      <c r="A268" t="s">
        <v>199</v>
      </c>
    </row>
    <row r="270" spans="1:4">
      <c r="B270" s="21" t="s">
        <v>119</v>
      </c>
    </row>
    <row r="271" spans="1:4">
      <c r="C271" t="s">
        <v>121</v>
      </c>
      <c r="D271" t="s">
        <v>122</v>
      </c>
    </row>
    <row r="272" spans="1:4">
      <c r="A272" s="26" t="s">
        <v>118</v>
      </c>
      <c r="B272" s="24">
        <v>0</v>
      </c>
      <c r="C272" s="24"/>
      <c r="D272" s="24">
        <v>0</v>
      </c>
    </row>
  </sheetData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DDB31-4465-4B6D-9A34-0D9196CE8E73}">
  <sheetPr codeName="Sheet1">
    <tabColor theme="5" tint="0.39997558519241921"/>
    <outlinePr summaryBelow="0" summaryRight="0"/>
  </sheetPr>
  <dimension ref="A1:CF20"/>
  <sheetViews>
    <sheetView zoomScale="70" zoomScaleNormal="70" workbookViewId="0">
      <pane xSplit="5" ySplit="1" topLeftCell="F5" activePane="bottomRight" state="frozen"/>
      <selection pane="topRight" activeCell="F1" sqref="F1"/>
      <selection pane="bottomLeft" activeCell="A2" sqref="A2"/>
      <selection pane="bottomRight"/>
    </sheetView>
  </sheetViews>
  <sheetFormatPr defaultColWidth="11.3984375" defaultRowHeight="15.75" customHeight="1" outlineLevelRow="1"/>
  <cols>
    <col min="1" max="1" width="11.3984375" style="9"/>
    <col min="2" max="2" width="23.796875" style="9" customWidth="1"/>
    <col min="3" max="3" width="18.59765625" style="9" customWidth="1"/>
    <col min="4" max="4" width="11.3984375" style="9"/>
    <col min="5" max="5" width="6.3984375" style="9" customWidth="1"/>
    <col min="6" max="6" width="11.3984375" style="16"/>
    <col min="7" max="7" width="11.3984375" style="9"/>
    <col min="8" max="8" width="13.59765625" style="9" customWidth="1"/>
    <col min="9" max="9" width="11.3984375" style="18"/>
    <col min="10" max="10" width="14.09765625" style="9" customWidth="1"/>
    <col min="11" max="11" width="11.3984375" style="9"/>
    <col min="12" max="12" width="27.19921875" style="9" customWidth="1"/>
    <col min="13" max="13" width="11.3984375" style="9"/>
    <col min="14" max="14" width="20.19921875" style="9" customWidth="1"/>
    <col min="15" max="15" width="17" style="9" customWidth="1"/>
    <col min="16" max="16" width="12" style="9" customWidth="1"/>
    <col min="17" max="18" width="15" style="9" customWidth="1"/>
    <col min="19" max="19" width="20.19921875" style="9" customWidth="1"/>
    <col min="20" max="20" width="14" style="9" customWidth="1"/>
    <col min="21" max="21" width="15.8984375" style="9" customWidth="1"/>
    <col min="22" max="22" width="21.59765625" style="9" customWidth="1"/>
    <col min="23" max="23" width="11.3984375" style="18"/>
    <col min="24" max="24" width="15.296875" style="9" customWidth="1"/>
    <col min="25" max="27" width="11.3984375" style="9"/>
    <col min="28" max="28" width="14.09765625" style="9" customWidth="1"/>
    <col min="29" max="29" width="17.796875" style="9" customWidth="1"/>
    <col min="30" max="30" width="11.3984375" style="18"/>
    <col min="31" max="31" width="11.3984375" style="9"/>
    <col min="32" max="33" width="12.09765625" style="9" customWidth="1"/>
    <col min="34" max="57" width="11.3984375" style="9"/>
    <col min="58" max="58" width="17.19921875" style="9" bestFit="1" customWidth="1"/>
    <col min="59" max="16384" width="11.3984375" style="9"/>
  </cols>
  <sheetData>
    <row r="1" spans="1:84" ht="16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4" t="s">
        <v>5</v>
      </c>
      <c r="G1" s="1" t="s">
        <v>6</v>
      </c>
      <c r="H1" s="1" t="s">
        <v>7</v>
      </c>
      <c r="I1" s="17" t="s">
        <v>8</v>
      </c>
      <c r="J1" s="2" t="s">
        <v>9</v>
      </c>
      <c r="K1" s="2" t="s">
        <v>10</v>
      </c>
      <c r="L1" s="3" t="s">
        <v>11</v>
      </c>
      <c r="M1" s="1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6" t="s">
        <v>20</v>
      </c>
      <c r="V1" s="6" t="s">
        <v>21</v>
      </c>
      <c r="W1" s="19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7" t="s">
        <v>27</v>
      </c>
      <c r="AC1" s="8" t="s">
        <v>28</v>
      </c>
      <c r="AD1" s="20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100</v>
      </c>
      <c r="AV1" s="2" t="s">
        <v>101</v>
      </c>
      <c r="AW1" s="2" t="s">
        <v>102</v>
      </c>
      <c r="AX1" s="2" t="s">
        <v>98</v>
      </c>
      <c r="AY1" s="2" t="s">
        <v>99</v>
      </c>
      <c r="AZ1" s="2" t="s">
        <v>103</v>
      </c>
      <c r="BA1" s="2" t="s">
        <v>104</v>
      </c>
      <c r="BB1" s="2" t="s">
        <v>105</v>
      </c>
      <c r="BC1" s="2" t="s">
        <v>106</v>
      </c>
      <c r="BD1" s="2" t="s">
        <v>107</v>
      </c>
      <c r="BE1" s="2" t="s">
        <v>109</v>
      </c>
      <c r="BF1" s="2" t="s">
        <v>111</v>
      </c>
      <c r="BG1" s="2" t="s">
        <v>112</v>
      </c>
      <c r="BH1" s="2" t="s">
        <v>113</v>
      </c>
      <c r="BI1" s="2" t="s">
        <v>114</v>
      </c>
      <c r="BJ1" s="2" t="s">
        <v>115</v>
      </c>
      <c r="BK1" s="2" t="s">
        <v>116</v>
      </c>
      <c r="BL1" s="2" t="s">
        <v>245</v>
      </c>
      <c r="BM1" s="2" t="s">
        <v>240</v>
      </c>
      <c r="BN1" s="2" t="s">
        <v>241</v>
      </c>
      <c r="BO1" s="2" t="s">
        <v>242</v>
      </c>
      <c r="BP1" s="2" t="s">
        <v>243</v>
      </c>
      <c r="BQ1" s="2" t="s">
        <v>244</v>
      </c>
      <c r="BR1" s="2" t="s">
        <v>246</v>
      </c>
      <c r="BS1" s="2" t="s">
        <v>247</v>
      </c>
      <c r="BT1" s="2" t="s">
        <v>248</v>
      </c>
      <c r="BU1" s="2" t="s">
        <v>249</v>
      </c>
      <c r="BV1" s="2" t="s">
        <v>251</v>
      </c>
      <c r="BW1" s="2" t="s">
        <v>252</v>
      </c>
      <c r="BX1" s="2" t="s">
        <v>253</v>
      </c>
      <c r="BY1" s="2" t="s">
        <v>254</v>
      </c>
      <c r="BZ1" s="2" t="s">
        <v>255</v>
      </c>
      <c r="CA1" s="2" t="s">
        <v>256</v>
      </c>
      <c r="CB1" s="2" t="s">
        <v>257</v>
      </c>
      <c r="CC1" s="2" t="s">
        <v>258</v>
      </c>
      <c r="CD1" s="2" t="s">
        <v>259</v>
      </c>
      <c r="CE1" s="2" t="s">
        <v>260</v>
      </c>
      <c r="CF1" s="2" t="s">
        <v>250</v>
      </c>
    </row>
    <row r="2" spans="1:84" ht="16.2" outlineLevel="1">
      <c r="A2" s="10">
        <v>0</v>
      </c>
      <c r="B2" s="11" t="s">
        <v>46</v>
      </c>
      <c r="C2" s="2" t="s">
        <v>47</v>
      </c>
      <c r="D2" s="12"/>
      <c r="E2" s="12"/>
      <c r="F2" s="15"/>
      <c r="G2" s="12"/>
      <c r="H2" s="10" t="s">
        <v>48</v>
      </c>
      <c r="I2" s="13"/>
      <c r="J2" s="12"/>
      <c r="K2" s="12"/>
      <c r="L2" s="11"/>
      <c r="M2" s="12"/>
      <c r="N2" s="12" t="s">
        <v>49</v>
      </c>
      <c r="O2" s="12" t="s">
        <v>48</v>
      </c>
      <c r="P2" s="12" t="s">
        <v>50</v>
      </c>
      <c r="Q2" s="12"/>
      <c r="R2" s="12"/>
      <c r="S2" s="12" t="s">
        <v>51</v>
      </c>
      <c r="T2" s="12"/>
      <c r="U2" s="12" t="s">
        <v>52</v>
      </c>
      <c r="V2" s="12" t="s">
        <v>53</v>
      </c>
      <c r="W2" s="13"/>
      <c r="X2" s="12" t="s">
        <v>54</v>
      </c>
      <c r="Y2" s="12"/>
      <c r="Z2" s="12"/>
      <c r="AA2" s="12"/>
      <c r="AB2" s="12"/>
      <c r="AC2" s="12" t="s">
        <v>55</v>
      </c>
      <c r="AD2" s="13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 t="s">
        <v>56</v>
      </c>
      <c r="AU2" s="9">
        <f>SUM(テーブル1[[#This Row],[販売価格]:[送料]])</f>
        <v>0</v>
      </c>
      <c r="AV2" s="9">
        <f>IF(テーブル1[[#This Row],[出庫日
 （売上・廃棄日）]]="",0,IF(テーブル1[[#This Row],[販売ステータス]]="済",テーブル1[[#This Row],[合計
 （単位：L)]],0))</f>
        <v>0</v>
      </c>
      <c r="AW2" s="9">
        <f>IF(テーブル1[[#This Row],[出庫日
 （売上・廃棄日）]]="",0,IF(テーブル1[[#This Row],[販売ステータス]]="廃棄",テーブル1[[#This Row],[合計
 （単位：L)]],0))</f>
        <v>0</v>
      </c>
      <c r="AX2" s="9">
        <f>IF(ISNUMBER(テーブル1[[#This Row],[合計
 （単位：L)]])=TRUE,テーブル1[[#This Row],[合計
 （単位：L)]],0)</f>
        <v>0</v>
      </c>
      <c r="AY2" s="9">
        <f>SUM(テーブル1[[#This Row],[販売量]:[廃棄量]])</f>
        <v>0</v>
      </c>
      <c r="AZ2" s="9">
        <f>テーブル1[[#This Row],[IN]]-テーブル1[[#This Row],[OUT]]</f>
        <v>0</v>
      </c>
      <c r="BA2" s="9" t="str">
        <f>IF(テーブル1[[#This Row],[IN]]-テーブル1[[#This Row],[OUT]]=テーブル1[[#This Row],[在庫量]],"","error")</f>
        <v/>
      </c>
      <c r="BB2" s="9" t="str">
        <f>IF(OR(テーブル1[[#This Row],[仕入れ日]]="",テーブル1[[#This Row],[仕入れ日]]="END")=TRUE,"",TEXT(テーブル1[[#This Row],[仕入れ日]],"yyyy/m"))</f>
        <v/>
      </c>
      <c r="BC2" s="9" t="str">
        <f>IF(OR(テーブル1[[#This Row],[仕入れ日]]="",テーブル1[[#This Row],[仕入れ日]]="END")=TRUE,"",IF(MONTH(テーブル1[[#This Row],[仕入れ日]])&lt;=3,YEAR(テーブル1[[#This Row],[仕入れ日]])-1,YEAR(テーブル1[[#This Row],[仕入れ日]])))</f>
        <v/>
      </c>
      <c r="BD2" s="9" t="str">
        <f>IF(OR(テーブル1[[#This Row],[出庫日
 （売上・廃棄日）]]="",テーブル1[[#This Row],[出庫日
 （売上・廃棄日）]]="END")=TRUE,"",TEXT(テーブル1[[#This Row],[出庫日
 （売上・廃棄日）]],"yyyy/m"))</f>
        <v/>
      </c>
      <c r="BE2" s="9" t="str">
        <f>IF(OR(テーブル1[[#This Row],[出庫日
 （売上・廃棄日）]]="",テーブル1[[#This Row],[出庫日
 （売上・廃棄日）]]="END")=TRUE,"",IF(MONTH(テーブル1[[#This Row],[出庫日
 （売上・廃棄日）]])&lt;=3,YEAR(テーブル1[[#This Row],[出庫日
 （売上・廃棄日）]])-1,YEAR(テーブル1[[#This Row],[出庫日
 （売上・廃棄日）]])))</f>
        <v/>
      </c>
      <c r="BF2" s="9" t="str">
        <f>IF(テーブル1[[#This Row],[売渡承諾書No]]="","",CONCATENATE(テーブル1[[#This Row],[買取店舗]],"-",テーブル1[[#This Row],[売渡承諾書No]]))</f>
        <v/>
      </c>
      <c r="BG2" s="9" t="str">
        <f>IFERROR(IF(OR(テーブル1[[#This Row],[No]]="",テーブル1[[#This Row],[出品日]]="")=TRUE,"",CONCATENATE(YEAR(テーブル1[[#This Row],[出品日]]),"/",MONTH(テーブル1[[#This Row],[出品日]]))),"")</f>
        <v/>
      </c>
      <c r="BL2" s="9">
        <f>IF(テーブル1[[#This Row],[入庫年度]]=2020,テーブル1[[#This Row],[合計
 （単位：L)]],0)-IF(テーブル1[[#This Row],[出庫年度]]=2020,テーブル1[[#This Row],[合計
 （単位：L)]],0)</f>
        <v>0</v>
      </c>
      <c r="BM2" s="9">
        <f>テーブル1[[#This Row],[2020]]+IF(テーブル1[[#This Row],[入庫年度]]=2021,テーブル1[[#This Row],[合計
 （単位：L)]],0)-IF(テーブル1[[#This Row],[出庫年度]]=2021,テーブル1[[#This Row],[合計
 （単位：L)]],0)</f>
        <v>0</v>
      </c>
      <c r="BN2" s="9">
        <f>テーブル1[[#This Row],[2021]]+IF(テーブル1[[#This Row],[入庫年度]]=2022,テーブル1[[#This Row],[合計
 （単位：L)]],0)-IF(テーブル1[[#This Row],[出庫年度]]=2022,テーブル1[[#This Row],[合計
 （単位：L)]],0)</f>
        <v>0</v>
      </c>
      <c r="BO2" s="9">
        <f>テーブル1[[#This Row],[2022]]+IF(テーブル1[[#This Row],[入庫年度]]=2023,テーブル1[[#This Row],[合計
 （単位：L)]],0)-IF(テーブル1[[#This Row],[出庫年度]]=2023,テーブル1[[#This Row],[合計
 （単位：L)]],0)</f>
        <v>0</v>
      </c>
      <c r="BP2" s="9">
        <f>テーブル1[[#This Row],[2023]]+IF(テーブル1[[#This Row],[入庫年度]]=2024,テーブル1[[#This Row],[合計
 （単位：L)]],0)-IF(テーブル1[[#This Row],[出庫年度]]=2024,テーブル1[[#This Row],[合計
 （単位：L)]],0)</f>
        <v>0</v>
      </c>
      <c r="BQ2" s="9">
        <f>テーブル1[[#This Row],[2024]]+IF(テーブル1[[#This Row],[入庫年度]]=2025,テーブル1[[#This Row],[合計
 （単位：L)]],0)-IF(テーブル1[[#This Row],[出庫年度]]=2025,テーブル1[[#This Row],[合計
 （単位：L)]],0)</f>
        <v>0</v>
      </c>
      <c r="BR2" s="9">
        <f>テーブル1[[#This Row],[2025]]+IF(テーブル1[[#This Row],[入庫年度]]=2026,テーブル1[[#This Row],[合計
 （単位：L)]],0)-IF(テーブル1[[#This Row],[出庫年度]]=2026,テーブル1[[#This Row],[合計
 （単位：L)]],0)</f>
        <v>0</v>
      </c>
      <c r="BS2" s="9">
        <f>テーブル1[[#This Row],[2026]]+IF(テーブル1[[#This Row],[入庫年度]]=2027,テーブル1[[#This Row],[合計
 （単位：L)]],0)-IF(テーブル1[[#This Row],[出庫年度]]=2027,テーブル1[[#This Row],[合計
 （単位：L)]],0)</f>
        <v>0</v>
      </c>
      <c r="BT2" s="9">
        <f>テーブル1[[#This Row],[2027]]+IF(テーブル1[[#This Row],[入庫年度]]=2028,テーブル1[[#This Row],[合計
 （単位：L)]],0)-IF(テーブル1[[#This Row],[出庫年度]]=2028,テーブル1[[#This Row],[合計
 （単位：L)]],0)</f>
        <v>0</v>
      </c>
      <c r="BU2" s="9">
        <f>テーブル1[[#This Row],[2028]]+IF(テーブル1[[#This Row],[入庫年度]]=2029,テーブル1[[#This Row],[合計
 （単位：L)]],0)-IF(テーブル1[[#This Row],[出庫年度]]=2029,テーブル1[[#This Row],[合計
 （単位：L)]],0)</f>
        <v>0</v>
      </c>
      <c r="BV2" s="9">
        <f>テーブル1[[#This Row],[2029]]+IF(テーブル1[[#This Row],[入庫年度]]=2030,テーブル1[[#This Row],[合計
 （単位：L)]],0)-IF(テーブル1[[#This Row],[出庫年度]]=2030,テーブル1[[#This Row],[合計
 （単位：L)]],0)</f>
        <v>0</v>
      </c>
      <c r="BW2" s="9">
        <f>テーブル1[[#This Row],[2030]]+IF(テーブル1[[#This Row],[入庫年度]]=2031,テーブル1[[#This Row],[合計
 （単位：L)]],0)-IF(テーブル1[[#This Row],[出庫年度]]=2031,テーブル1[[#This Row],[合計
 （単位：L)]],0)</f>
        <v>0</v>
      </c>
      <c r="BX2" s="9">
        <f>テーブル1[[#This Row],[2031]]+IF(テーブル1[[#This Row],[入庫年度]]=2032,テーブル1[[#This Row],[合計
 （単位：L)]],0)-IF(テーブル1[[#This Row],[出庫年度]]=2032,テーブル1[[#This Row],[合計
 （単位：L)]],0)</f>
        <v>0</v>
      </c>
      <c r="BY2" s="9">
        <f>テーブル1[[#This Row],[2032]]+IF(テーブル1[[#This Row],[入庫年度]]=2033,テーブル1[[#This Row],[合計
 （単位：L)]],0)-IF(テーブル1[[#This Row],[出庫年度]]=2033,テーブル1[[#This Row],[合計
 （単位：L)]],0)</f>
        <v>0</v>
      </c>
      <c r="BZ2" s="9">
        <f>テーブル1[[#This Row],[2033]]+IF(テーブル1[[#This Row],[入庫年度]]=2034,テーブル1[[#This Row],[合計
 （単位：L)]],0)-IF(テーブル1[[#This Row],[出庫年度]]=2034,テーブル1[[#This Row],[合計
 （単位：L)]],0)</f>
        <v>0</v>
      </c>
      <c r="CA2" s="9">
        <f>テーブル1[[#This Row],[2034]]+IF(テーブル1[[#This Row],[入庫年度]]=2035,テーブル1[[#This Row],[合計
 （単位：L)]],0)-IF(テーブル1[[#This Row],[出庫年度]]=2035,テーブル1[[#This Row],[合計
 （単位：L)]],0)</f>
        <v>0</v>
      </c>
      <c r="CB2" s="9">
        <f>テーブル1[[#This Row],[2035]]+IF(テーブル1[[#This Row],[入庫年度]]=2036,テーブル1[[#This Row],[合計
 （単位：L)]],0)-IF(テーブル1[[#This Row],[出庫年度]]=2036,テーブル1[[#This Row],[合計
 （単位：L)]],0)</f>
        <v>0</v>
      </c>
      <c r="CC2" s="9">
        <f>テーブル1[[#This Row],[2036]]+IF(テーブル1[[#This Row],[入庫年度]]=2037,テーブル1[[#This Row],[合計
 （単位：L)]],0)-IF(テーブル1[[#This Row],[出庫年度]]=2037,テーブル1[[#This Row],[合計
 （単位：L)]],0)</f>
        <v>0</v>
      </c>
      <c r="CD2" s="9">
        <f>テーブル1[[#This Row],[2037]]+IF(テーブル1[[#This Row],[入庫年度]]=2038,テーブル1[[#This Row],[合計
 （単位：L)]],0)-IF(テーブル1[[#This Row],[出庫年度]]=2038,テーブル1[[#This Row],[合計
 （単位：L)]],0)</f>
        <v>0</v>
      </c>
      <c r="CE2" s="9">
        <f>テーブル1[[#This Row],[2038]]+IF(テーブル1[[#This Row],[入庫年度]]=2039,テーブル1[[#This Row],[合計
 （単位：L)]],0)-IF(テーブル1[[#This Row],[出庫年度]]=2039,テーブル1[[#This Row],[合計
 （単位：L)]],0)</f>
        <v>0</v>
      </c>
      <c r="CF2" s="9">
        <f>テーブル1[[#This Row],[2039]]+IF(テーブル1[[#This Row],[入庫年度]]=2040,テーブル1[[#This Row],[合計
 （単位：L)]],0)-IF(テーブル1[[#This Row],[出庫年度]]=2040,テーブル1[[#This Row],[合計
 （単位：L)]],0)</f>
        <v>0</v>
      </c>
    </row>
    <row r="3" spans="1:84" ht="16.2" outlineLevel="1">
      <c r="A3" s="10">
        <v>0</v>
      </c>
      <c r="B3" s="11" t="s">
        <v>46</v>
      </c>
      <c r="C3" s="2" t="s">
        <v>57</v>
      </c>
      <c r="D3" s="12"/>
      <c r="E3" s="12"/>
      <c r="F3" s="15"/>
      <c r="G3" s="12"/>
      <c r="H3" s="10" t="s">
        <v>236</v>
      </c>
      <c r="I3" s="13"/>
      <c r="J3" s="12"/>
      <c r="K3" s="12"/>
      <c r="L3" s="11"/>
      <c r="M3" s="12"/>
      <c r="N3" s="12" t="s">
        <v>58</v>
      </c>
      <c r="O3" s="12" t="s">
        <v>236</v>
      </c>
      <c r="P3" s="12" t="s">
        <v>59</v>
      </c>
      <c r="Q3" s="12"/>
      <c r="R3" s="12"/>
      <c r="S3" s="12" t="s">
        <v>237</v>
      </c>
      <c r="T3" s="12"/>
      <c r="U3" s="12" t="s">
        <v>60</v>
      </c>
      <c r="V3" s="12" t="s">
        <v>61</v>
      </c>
      <c r="W3" s="13"/>
      <c r="X3" s="12" t="s">
        <v>62</v>
      </c>
      <c r="Y3" s="12"/>
      <c r="Z3" s="12"/>
      <c r="AA3" s="12"/>
      <c r="AB3" s="12"/>
      <c r="AC3" s="12"/>
      <c r="AD3" s="13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 t="s">
        <v>56</v>
      </c>
      <c r="AU3" s="9">
        <f>SUM(テーブル1[[#This Row],[販売価格]:[送料]])</f>
        <v>0</v>
      </c>
      <c r="AV3" s="9">
        <f>IF(テーブル1[[#This Row],[出庫日
 （売上・廃棄日）]]="",0,IF(テーブル1[[#This Row],[販売ステータス]]="済",テーブル1[[#This Row],[合計
 （単位：L)]],0))</f>
        <v>0</v>
      </c>
      <c r="AW3" s="9">
        <f>IF(テーブル1[[#This Row],[出庫日
 （売上・廃棄日）]]="",0,IF(テーブル1[[#This Row],[販売ステータス]]="廃棄",テーブル1[[#This Row],[合計
 （単位：L)]],0))</f>
        <v>0</v>
      </c>
      <c r="AX3" s="9">
        <f>IF(ISNUMBER(テーブル1[[#This Row],[合計
 （単位：L)]])=TRUE,テーブル1[[#This Row],[合計
 （単位：L)]],0)</f>
        <v>0</v>
      </c>
      <c r="AY3" s="9">
        <f>SUM(テーブル1[[#This Row],[販売量]:[廃棄量]])</f>
        <v>0</v>
      </c>
      <c r="AZ3" s="9">
        <f>テーブル1[[#This Row],[IN]]-テーブル1[[#This Row],[OUT]]</f>
        <v>0</v>
      </c>
      <c r="BA3" s="9" t="str">
        <f>IF(テーブル1[[#This Row],[IN]]-テーブル1[[#This Row],[OUT]]=テーブル1[[#This Row],[在庫量]],"","error")</f>
        <v/>
      </c>
      <c r="BB3" s="9" t="str">
        <f>IF(OR(テーブル1[[#This Row],[仕入れ日]]="",テーブル1[[#This Row],[仕入れ日]]="END")=TRUE,"",TEXT(テーブル1[[#This Row],[仕入れ日]],"yyyy/m"))</f>
        <v/>
      </c>
      <c r="BC3" s="9" t="str">
        <f>IF(OR(テーブル1[[#This Row],[仕入れ日]]="",テーブル1[[#This Row],[仕入れ日]]="END")=TRUE,"",IF(MONTH(テーブル1[[#This Row],[仕入れ日]])&lt;=3,YEAR(テーブル1[[#This Row],[仕入れ日]])-1,YEAR(テーブル1[[#This Row],[仕入れ日]])))</f>
        <v/>
      </c>
      <c r="BD3" s="9" t="str">
        <f>IF(OR(テーブル1[[#This Row],[出庫日
 （売上・廃棄日）]]="",テーブル1[[#This Row],[出庫日
 （売上・廃棄日）]]="END")=TRUE,"",TEXT(テーブル1[[#This Row],[出庫日
 （売上・廃棄日）]],"yyyy/m"))</f>
        <v/>
      </c>
      <c r="BE3" s="9" t="str">
        <f>IF(OR(テーブル1[[#This Row],[出庫日
 （売上・廃棄日）]]="",テーブル1[[#This Row],[出庫日
 （売上・廃棄日）]]="END")=TRUE,"",IF(MONTH(テーブル1[[#This Row],[出庫日
 （売上・廃棄日）]])&lt;=3,YEAR(テーブル1[[#This Row],[出庫日
 （売上・廃棄日）]])-1,YEAR(テーブル1[[#This Row],[出庫日
 （売上・廃棄日）]])))</f>
        <v/>
      </c>
      <c r="BF3" s="9" t="str">
        <f>IF(テーブル1[[#This Row],[売渡承諾書No]]="","",CONCATENATE(テーブル1[[#This Row],[買取店舗]],"-",テーブル1[[#This Row],[売渡承諾書No]]))</f>
        <v/>
      </c>
      <c r="BG3" s="9" t="str">
        <f>IFERROR(IF(OR(テーブル1[[#This Row],[No]]="",テーブル1[[#This Row],[出品日]]="")=TRUE,"",CONCATENATE(YEAR(テーブル1[[#This Row],[出品日]]),"/",MONTH(テーブル1[[#This Row],[出品日]]))),"")</f>
        <v/>
      </c>
      <c r="BL3" s="9">
        <f>IF(テーブル1[[#This Row],[入庫年度]]=2020,テーブル1[[#This Row],[合計
 （単位：L)]],0)-IF(テーブル1[[#This Row],[出庫年度]]=2020,テーブル1[[#This Row],[合計
 （単位：L)]],0)</f>
        <v>0</v>
      </c>
      <c r="BM3" s="9">
        <f>テーブル1[[#This Row],[2020]]+IF(テーブル1[[#This Row],[入庫年度]]=2021,テーブル1[[#This Row],[合計
 （単位：L)]],0)-IF(テーブル1[[#This Row],[出庫年度]]=2021,テーブル1[[#This Row],[合計
 （単位：L)]],0)</f>
        <v>0</v>
      </c>
      <c r="BN3" s="9">
        <f>テーブル1[[#This Row],[2021]]+IF(テーブル1[[#This Row],[入庫年度]]=2022,テーブル1[[#This Row],[合計
 （単位：L)]],0)-IF(テーブル1[[#This Row],[出庫年度]]=2022,テーブル1[[#This Row],[合計
 （単位：L)]],0)</f>
        <v>0</v>
      </c>
      <c r="BO3" s="9">
        <f>テーブル1[[#This Row],[2022]]+IF(テーブル1[[#This Row],[入庫年度]]=2023,テーブル1[[#This Row],[合計
 （単位：L)]],0)-IF(テーブル1[[#This Row],[出庫年度]]=2023,テーブル1[[#This Row],[合計
 （単位：L)]],0)</f>
        <v>0</v>
      </c>
      <c r="BP3" s="9">
        <f>テーブル1[[#This Row],[2023]]+IF(テーブル1[[#This Row],[入庫年度]]=2024,テーブル1[[#This Row],[合計
 （単位：L)]],0)-IF(テーブル1[[#This Row],[出庫年度]]=2024,テーブル1[[#This Row],[合計
 （単位：L)]],0)</f>
        <v>0</v>
      </c>
      <c r="BQ3" s="9">
        <f>テーブル1[[#This Row],[2024]]+IF(テーブル1[[#This Row],[入庫年度]]=2025,テーブル1[[#This Row],[合計
 （単位：L)]],0)-IF(テーブル1[[#This Row],[出庫年度]]=2025,テーブル1[[#This Row],[合計
 （単位：L)]],0)</f>
        <v>0</v>
      </c>
      <c r="BR3" s="9">
        <f>テーブル1[[#This Row],[2025]]+IF(テーブル1[[#This Row],[入庫年度]]=2026,テーブル1[[#This Row],[合計
 （単位：L)]],0)-IF(テーブル1[[#This Row],[出庫年度]]=2026,テーブル1[[#This Row],[合計
 （単位：L)]],0)</f>
        <v>0</v>
      </c>
      <c r="BS3" s="9">
        <f>テーブル1[[#This Row],[2026]]+IF(テーブル1[[#This Row],[入庫年度]]=2027,テーブル1[[#This Row],[合計
 （単位：L)]],0)-IF(テーブル1[[#This Row],[出庫年度]]=2027,テーブル1[[#This Row],[合計
 （単位：L)]],0)</f>
        <v>0</v>
      </c>
      <c r="BT3" s="9">
        <f>テーブル1[[#This Row],[2027]]+IF(テーブル1[[#This Row],[入庫年度]]=2028,テーブル1[[#This Row],[合計
 （単位：L)]],0)-IF(テーブル1[[#This Row],[出庫年度]]=2028,テーブル1[[#This Row],[合計
 （単位：L)]],0)</f>
        <v>0</v>
      </c>
      <c r="BU3" s="9">
        <f>テーブル1[[#This Row],[2028]]+IF(テーブル1[[#This Row],[入庫年度]]=2029,テーブル1[[#This Row],[合計
 （単位：L)]],0)-IF(テーブル1[[#This Row],[出庫年度]]=2029,テーブル1[[#This Row],[合計
 （単位：L)]],0)</f>
        <v>0</v>
      </c>
      <c r="BV3" s="9">
        <f>テーブル1[[#This Row],[2029]]+IF(テーブル1[[#This Row],[入庫年度]]=2030,テーブル1[[#This Row],[合計
 （単位：L)]],0)-IF(テーブル1[[#This Row],[出庫年度]]=2030,テーブル1[[#This Row],[合計
 （単位：L)]],0)</f>
        <v>0</v>
      </c>
      <c r="BW3" s="9">
        <f>テーブル1[[#This Row],[2030]]+IF(テーブル1[[#This Row],[入庫年度]]=2031,テーブル1[[#This Row],[合計
 （単位：L)]],0)-IF(テーブル1[[#This Row],[出庫年度]]=2031,テーブル1[[#This Row],[合計
 （単位：L)]],0)</f>
        <v>0</v>
      </c>
      <c r="BX3" s="9">
        <f>テーブル1[[#This Row],[2031]]+IF(テーブル1[[#This Row],[入庫年度]]=2032,テーブル1[[#This Row],[合計
 （単位：L)]],0)-IF(テーブル1[[#This Row],[出庫年度]]=2032,テーブル1[[#This Row],[合計
 （単位：L)]],0)</f>
        <v>0</v>
      </c>
      <c r="BY3" s="9">
        <f>テーブル1[[#This Row],[2032]]+IF(テーブル1[[#This Row],[入庫年度]]=2033,テーブル1[[#This Row],[合計
 （単位：L)]],0)-IF(テーブル1[[#This Row],[出庫年度]]=2033,テーブル1[[#This Row],[合計
 （単位：L)]],0)</f>
        <v>0</v>
      </c>
      <c r="BZ3" s="9">
        <f>テーブル1[[#This Row],[2033]]+IF(テーブル1[[#This Row],[入庫年度]]=2034,テーブル1[[#This Row],[合計
 （単位：L)]],0)-IF(テーブル1[[#This Row],[出庫年度]]=2034,テーブル1[[#This Row],[合計
 （単位：L)]],0)</f>
        <v>0</v>
      </c>
      <c r="CA3" s="9">
        <f>テーブル1[[#This Row],[2034]]+IF(テーブル1[[#This Row],[入庫年度]]=2035,テーブル1[[#This Row],[合計
 （単位：L)]],0)-IF(テーブル1[[#This Row],[出庫年度]]=2035,テーブル1[[#This Row],[合計
 （単位：L)]],0)</f>
        <v>0</v>
      </c>
      <c r="CB3" s="9">
        <f>テーブル1[[#This Row],[2035]]+IF(テーブル1[[#This Row],[入庫年度]]=2036,テーブル1[[#This Row],[合計
 （単位：L)]],0)-IF(テーブル1[[#This Row],[出庫年度]]=2036,テーブル1[[#This Row],[合計
 （単位：L)]],0)</f>
        <v>0</v>
      </c>
      <c r="CC3" s="9">
        <f>テーブル1[[#This Row],[2036]]+IF(テーブル1[[#This Row],[入庫年度]]=2037,テーブル1[[#This Row],[合計
 （単位：L)]],0)-IF(テーブル1[[#This Row],[出庫年度]]=2037,テーブル1[[#This Row],[合計
 （単位：L)]],0)</f>
        <v>0</v>
      </c>
      <c r="CD3" s="9">
        <f>テーブル1[[#This Row],[2037]]+IF(テーブル1[[#This Row],[入庫年度]]=2038,テーブル1[[#This Row],[合計
 （単位：L)]],0)-IF(テーブル1[[#This Row],[出庫年度]]=2038,テーブル1[[#This Row],[合計
 （単位：L)]],0)</f>
        <v>0</v>
      </c>
      <c r="CE3" s="9">
        <f>テーブル1[[#This Row],[2038]]+IF(テーブル1[[#This Row],[入庫年度]]=2039,テーブル1[[#This Row],[合計
 （単位：L)]],0)-IF(テーブル1[[#This Row],[出庫年度]]=2039,テーブル1[[#This Row],[合計
 （単位：L)]],0)</f>
        <v>0</v>
      </c>
      <c r="CF3" s="9">
        <f>テーブル1[[#This Row],[2039]]+IF(テーブル1[[#This Row],[入庫年度]]=2040,テーブル1[[#This Row],[合計
 （単位：L)]],0)-IF(テーブル1[[#This Row],[出庫年度]]=2040,テーブル1[[#This Row],[合計
 （単位：L)]],0)</f>
        <v>0</v>
      </c>
    </row>
    <row r="4" spans="1:84" ht="16.2" outlineLevel="1">
      <c r="A4" s="10">
        <v>0</v>
      </c>
      <c r="B4" s="11" t="s">
        <v>46</v>
      </c>
      <c r="C4" s="2" t="s">
        <v>63</v>
      </c>
      <c r="D4" s="12"/>
      <c r="E4" s="12"/>
      <c r="F4" s="15"/>
      <c r="G4" s="12"/>
      <c r="H4" s="10" t="s">
        <v>64</v>
      </c>
      <c r="I4" s="13"/>
      <c r="J4" s="12"/>
      <c r="K4" s="12"/>
      <c r="L4" s="11"/>
      <c r="M4" s="12"/>
      <c r="N4" s="12"/>
      <c r="O4" s="12" t="s">
        <v>64</v>
      </c>
      <c r="P4" s="12" t="s">
        <v>65</v>
      </c>
      <c r="Q4" s="12"/>
      <c r="R4" s="12"/>
      <c r="S4" s="12" t="s">
        <v>66</v>
      </c>
      <c r="T4" s="12"/>
      <c r="V4" s="12" t="s">
        <v>67</v>
      </c>
      <c r="W4" s="13"/>
      <c r="X4" s="12" t="s">
        <v>68</v>
      </c>
      <c r="Y4" s="12"/>
      <c r="Z4" s="12"/>
      <c r="AA4" s="12"/>
      <c r="AB4" s="12"/>
      <c r="AC4" s="12"/>
      <c r="AD4" s="13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 t="s">
        <v>56</v>
      </c>
      <c r="AU4" s="9">
        <f>SUM(テーブル1[[#This Row],[販売価格]:[送料]])</f>
        <v>0</v>
      </c>
      <c r="AV4" s="9">
        <f>IF(テーブル1[[#This Row],[出庫日
 （売上・廃棄日）]]="",0,IF(テーブル1[[#This Row],[販売ステータス]]="済",テーブル1[[#This Row],[合計
 （単位：L)]],0))</f>
        <v>0</v>
      </c>
      <c r="AW4" s="9">
        <f>IF(テーブル1[[#This Row],[出庫日
 （売上・廃棄日）]]="",0,IF(テーブル1[[#This Row],[販売ステータス]]="廃棄",テーブル1[[#This Row],[合計
 （単位：L)]],0))</f>
        <v>0</v>
      </c>
      <c r="AX4" s="9">
        <f>IF(ISNUMBER(テーブル1[[#This Row],[合計
 （単位：L)]])=TRUE,テーブル1[[#This Row],[合計
 （単位：L)]],0)</f>
        <v>0</v>
      </c>
      <c r="AY4" s="9">
        <f>SUM(テーブル1[[#This Row],[販売量]:[廃棄量]])</f>
        <v>0</v>
      </c>
      <c r="AZ4" s="9">
        <f>テーブル1[[#This Row],[IN]]-テーブル1[[#This Row],[OUT]]</f>
        <v>0</v>
      </c>
      <c r="BA4" s="9" t="str">
        <f>IF(テーブル1[[#This Row],[IN]]-テーブル1[[#This Row],[OUT]]=テーブル1[[#This Row],[在庫量]],"","error")</f>
        <v/>
      </c>
      <c r="BB4" s="9" t="str">
        <f>IF(OR(テーブル1[[#This Row],[仕入れ日]]="",テーブル1[[#This Row],[仕入れ日]]="END")=TRUE,"",TEXT(テーブル1[[#This Row],[仕入れ日]],"yyyy/m"))</f>
        <v/>
      </c>
      <c r="BC4" s="9" t="str">
        <f>IF(OR(テーブル1[[#This Row],[仕入れ日]]="",テーブル1[[#This Row],[仕入れ日]]="END")=TRUE,"",IF(MONTH(テーブル1[[#This Row],[仕入れ日]])&lt;=3,YEAR(テーブル1[[#This Row],[仕入れ日]])-1,YEAR(テーブル1[[#This Row],[仕入れ日]])))</f>
        <v/>
      </c>
      <c r="BD4" s="9" t="str">
        <f>IF(OR(テーブル1[[#This Row],[出庫日
 （売上・廃棄日）]]="",テーブル1[[#This Row],[出庫日
 （売上・廃棄日）]]="END")=TRUE,"",TEXT(テーブル1[[#This Row],[出庫日
 （売上・廃棄日）]],"yyyy/m"))</f>
        <v/>
      </c>
      <c r="BE4" s="9" t="str">
        <f>IF(OR(テーブル1[[#This Row],[出庫日
 （売上・廃棄日）]]="",テーブル1[[#This Row],[出庫日
 （売上・廃棄日）]]="END")=TRUE,"",IF(MONTH(テーブル1[[#This Row],[出庫日
 （売上・廃棄日）]])&lt;=3,YEAR(テーブル1[[#This Row],[出庫日
 （売上・廃棄日）]])-1,YEAR(テーブル1[[#This Row],[出庫日
 （売上・廃棄日）]])))</f>
        <v/>
      </c>
      <c r="BF4" s="9" t="str">
        <f>IF(テーブル1[[#This Row],[売渡承諾書No]]="","",CONCATENATE(テーブル1[[#This Row],[買取店舗]],"-",テーブル1[[#This Row],[売渡承諾書No]]))</f>
        <v/>
      </c>
      <c r="BG4" s="9" t="str">
        <f>IFERROR(IF(OR(テーブル1[[#This Row],[No]]="",テーブル1[[#This Row],[出品日]]="")=TRUE,"",CONCATENATE(YEAR(テーブル1[[#This Row],[出品日]]),"/",MONTH(テーブル1[[#This Row],[出品日]]))),"")</f>
        <v/>
      </c>
      <c r="BL4" s="9">
        <f>IF(テーブル1[[#This Row],[入庫年度]]=2020,テーブル1[[#This Row],[合計
 （単位：L)]],0)-IF(テーブル1[[#This Row],[出庫年度]]=2020,テーブル1[[#This Row],[合計
 （単位：L)]],0)</f>
        <v>0</v>
      </c>
      <c r="BM4" s="9">
        <f>テーブル1[[#This Row],[2020]]+IF(テーブル1[[#This Row],[入庫年度]]=2021,テーブル1[[#This Row],[合計
 （単位：L)]],0)-IF(テーブル1[[#This Row],[出庫年度]]=2021,テーブル1[[#This Row],[合計
 （単位：L)]],0)</f>
        <v>0</v>
      </c>
      <c r="BN4" s="9">
        <f>テーブル1[[#This Row],[2021]]+IF(テーブル1[[#This Row],[入庫年度]]=2022,テーブル1[[#This Row],[合計
 （単位：L)]],0)-IF(テーブル1[[#This Row],[出庫年度]]=2022,テーブル1[[#This Row],[合計
 （単位：L)]],0)</f>
        <v>0</v>
      </c>
      <c r="BO4" s="9">
        <f>テーブル1[[#This Row],[2022]]+IF(テーブル1[[#This Row],[入庫年度]]=2023,テーブル1[[#This Row],[合計
 （単位：L)]],0)-IF(テーブル1[[#This Row],[出庫年度]]=2023,テーブル1[[#This Row],[合計
 （単位：L)]],0)</f>
        <v>0</v>
      </c>
      <c r="BP4" s="9">
        <f>テーブル1[[#This Row],[2023]]+IF(テーブル1[[#This Row],[入庫年度]]=2024,テーブル1[[#This Row],[合計
 （単位：L)]],0)-IF(テーブル1[[#This Row],[出庫年度]]=2024,テーブル1[[#This Row],[合計
 （単位：L)]],0)</f>
        <v>0</v>
      </c>
      <c r="BQ4" s="9">
        <f>テーブル1[[#This Row],[2024]]+IF(テーブル1[[#This Row],[入庫年度]]=2025,テーブル1[[#This Row],[合計
 （単位：L)]],0)-IF(テーブル1[[#This Row],[出庫年度]]=2025,テーブル1[[#This Row],[合計
 （単位：L)]],0)</f>
        <v>0</v>
      </c>
      <c r="BR4" s="9">
        <f>テーブル1[[#This Row],[2025]]+IF(テーブル1[[#This Row],[入庫年度]]=2026,テーブル1[[#This Row],[合計
 （単位：L)]],0)-IF(テーブル1[[#This Row],[出庫年度]]=2026,テーブル1[[#This Row],[合計
 （単位：L)]],0)</f>
        <v>0</v>
      </c>
      <c r="BS4" s="9">
        <f>テーブル1[[#This Row],[2026]]+IF(テーブル1[[#This Row],[入庫年度]]=2027,テーブル1[[#This Row],[合計
 （単位：L)]],0)-IF(テーブル1[[#This Row],[出庫年度]]=2027,テーブル1[[#This Row],[合計
 （単位：L)]],0)</f>
        <v>0</v>
      </c>
      <c r="BT4" s="9">
        <f>テーブル1[[#This Row],[2027]]+IF(テーブル1[[#This Row],[入庫年度]]=2028,テーブル1[[#This Row],[合計
 （単位：L)]],0)-IF(テーブル1[[#This Row],[出庫年度]]=2028,テーブル1[[#This Row],[合計
 （単位：L)]],0)</f>
        <v>0</v>
      </c>
      <c r="BU4" s="9">
        <f>テーブル1[[#This Row],[2028]]+IF(テーブル1[[#This Row],[入庫年度]]=2029,テーブル1[[#This Row],[合計
 （単位：L)]],0)-IF(テーブル1[[#This Row],[出庫年度]]=2029,テーブル1[[#This Row],[合計
 （単位：L)]],0)</f>
        <v>0</v>
      </c>
      <c r="BV4" s="9">
        <f>テーブル1[[#This Row],[2029]]+IF(テーブル1[[#This Row],[入庫年度]]=2030,テーブル1[[#This Row],[合計
 （単位：L)]],0)-IF(テーブル1[[#This Row],[出庫年度]]=2030,テーブル1[[#This Row],[合計
 （単位：L)]],0)</f>
        <v>0</v>
      </c>
      <c r="BW4" s="9">
        <f>テーブル1[[#This Row],[2030]]+IF(テーブル1[[#This Row],[入庫年度]]=2031,テーブル1[[#This Row],[合計
 （単位：L)]],0)-IF(テーブル1[[#This Row],[出庫年度]]=2031,テーブル1[[#This Row],[合計
 （単位：L)]],0)</f>
        <v>0</v>
      </c>
      <c r="BX4" s="9">
        <f>テーブル1[[#This Row],[2031]]+IF(テーブル1[[#This Row],[入庫年度]]=2032,テーブル1[[#This Row],[合計
 （単位：L)]],0)-IF(テーブル1[[#This Row],[出庫年度]]=2032,テーブル1[[#This Row],[合計
 （単位：L)]],0)</f>
        <v>0</v>
      </c>
      <c r="BY4" s="9">
        <f>テーブル1[[#This Row],[2032]]+IF(テーブル1[[#This Row],[入庫年度]]=2033,テーブル1[[#This Row],[合計
 （単位：L)]],0)-IF(テーブル1[[#This Row],[出庫年度]]=2033,テーブル1[[#This Row],[合計
 （単位：L)]],0)</f>
        <v>0</v>
      </c>
      <c r="BZ4" s="9">
        <f>テーブル1[[#This Row],[2033]]+IF(テーブル1[[#This Row],[入庫年度]]=2034,テーブル1[[#This Row],[合計
 （単位：L)]],0)-IF(テーブル1[[#This Row],[出庫年度]]=2034,テーブル1[[#This Row],[合計
 （単位：L)]],0)</f>
        <v>0</v>
      </c>
      <c r="CA4" s="9">
        <f>テーブル1[[#This Row],[2034]]+IF(テーブル1[[#This Row],[入庫年度]]=2035,テーブル1[[#This Row],[合計
 （単位：L)]],0)-IF(テーブル1[[#This Row],[出庫年度]]=2035,テーブル1[[#This Row],[合計
 （単位：L)]],0)</f>
        <v>0</v>
      </c>
      <c r="CB4" s="9">
        <f>テーブル1[[#This Row],[2035]]+IF(テーブル1[[#This Row],[入庫年度]]=2036,テーブル1[[#This Row],[合計
 （単位：L)]],0)-IF(テーブル1[[#This Row],[出庫年度]]=2036,テーブル1[[#This Row],[合計
 （単位：L)]],0)</f>
        <v>0</v>
      </c>
      <c r="CC4" s="9">
        <f>テーブル1[[#This Row],[2036]]+IF(テーブル1[[#This Row],[入庫年度]]=2037,テーブル1[[#This Row],[合計
 （単位：L)]],0)-IF(テーブル1[[#This Row],[出庫年度]]=2037,テーブル1[[#This Row],[合計
 （単位：L)]],0)</f>
        <v>0</v>
      </c>
      <c r="CD4" s="9">
        <f>テーブル1[[#This Row],[2037]]+IF(テーブル1[[#This Row],[入庫年度]]=2038,テーブル1[[#This Row],[合計
 （単位：L)]],0)-IF(テーブル1[[#This Row],[出庫年度]]=2038,テーブル1[[#This Row],[合計
 （単位：L)]],0)</f>
        <v>0</v>
      </c>
      <c r="CE4" s="9">
        <f>テーブル1[[#This Row],[2038]]+IF(テーブル1[[#This Row],[入庫年度]]=2039,テーブル1[[#This Row],[合計
 （単位：L)]],0)-IF(テーブル1[[#This Row],[出庫年度]]=2039,テーブル1[[#This Row],[合計
 （単位：L)]],0)</f>
        <v>0</v>
      </c>
      <c r="CF4" s="9">
        <f>テーブル1[[#This Row],[2039]]+IF(テーブル1[[#This Row],[入庫年度]]=2040,テーブル1[[#This Row],[合計
 （単位：L)]],0)-IF(テーブル1[[#This Row],[出庫年度]]=2040,テーブル1[[#This Row],[合計
 （単位：L)]],0)</f>
        <v>0</v>
      </c>
    </row>
    <row r="5" spans="1:84" ht="16.2" outlineLevel="1">
      <c r="A5" s="10">
        <v>0</v>
      </c>
      <c r="B5" s="11" t="s">
        <v>46</v>
      </c>
      <c r="C5" s="2" t="s">
        <v>69</v>
      </c>
      <c r="D5" s="12"/>
      <c r="E5" s="12"/>
      <c r="F5" s="15"/>
      <c r="G5" s="12"/>
      <c r="H5" s="10" t="s">
        <v>70</v>
      </c>
      <c r="I5" s="13"/>
      <c r="J5" s="12"/>
      <c r="K5" s="12"/>
      <c r="L5" s="11"/>
      <c r="M5" s="12"/>
      <c r="N5" s="12"/>
      <c r="O5" s="12" t="s">
        <v>70</v>
      </c>
      <c r="P5" s="12" t="s">
        <v>71</v>
      </c>
      <c r="Q5" s="12"/>
      <c r="R5" s="12"/>
      <c r="S5" s="12" t="s">
        <v>72</v>
      </c>
      <c r="T5" s="12"/>
      <c r="U5" s="12"/>
      <c r="V5" s="12" t="s">
        <v>238</v>
      </c>
      <c r="W5" s="13"/>
      <c r="X5" s="12" t="s">
        <v>73</v>
      </c>
      <c r="Y5" s="12"/>
      <c r="Z5" s="12"/>
      <c r="AA5" s="12"/>
      <c r="AB5" s="12"/>
      <c r="AC5" s="12"/>
      <c r="AD5" s="13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 t="s">
        <v>56</v>
      </c>
      <c r="AU5" s="9">
        <f>SUM(テーブル1[[#This Row],[販売価格]:[送料]])</f>
        <v>0</v>
      </c>
      <c r="AV5" s="9">
        <f>IF(テーブル1[[#This Row],[出庫日
 （売上・廃棄日）]]="",0,IF(テーブル1[[#This Row],[販売ステータス]]="済",テーブル1[[#This Row],[合計
 （単位：L)]],0))</f>
        <v>0</v>
      </c>
      <c r="AW5" s="9">
        <f>IF(テーブル1[[#This Row],[出庫日
 （売上・廃棄日）]]="",0,IF(テーブル1[[#This Row],[販売ステータス]]="廃棄",テーブル1[[#This Row],[合計
 （単位：L)]],0))</f>
        <v>0</v>
      </c>
      <c r="AX5" s="9">
        <f>IF(ISNUMBER(テーブル1[[#This Row],[合計
 （単位：L)]])=TRUE,テーブル1[[#This Row],[合計
 （単位：L)]],0)</f>
        <v>0</v>
      </c>
      <c r="AY5" s="9">
        <f>SUM(テーブル1[[#This Row],[販売量]:[廃棄量]])</f>
        <v>0</v>
      </c>
      <c r="AZ5" s="9">
        <f>テーブル1[[#This Row],[IN]]-テーブル1[[#This Row],[OUT]]</f>
        <v>0</v>
      </c>
      <c r="BA5" s="9" t="str">
        <f>IF(テーブル1[[#This Row],[IN]]-テーブル1[[#This Row],[OUT]]=テーブル1[[#This Row],[在庫量]],"","error")</f>
        <v/>
      </c>
      <c r="BB5" s="9" t="str">
        <f>IF(OR(テーブル1[[#This Row],[仕入れ日]]="",テーブル1[[#This Row],[仕入れ日]]="END")=TRUE,"",TEXT(テーブル1[[#This Row],[仕入れ日]],"yyyy/m"))</f>
        <v/>
      </c>
      <c r="BC5" s="9" t="str">
        <f>IF(OR(テーブル1[[#This Row],[仕入れ日]]="",テーブル1[[#This Row],[仕入れ日]]="END")=TRUE,"",IF(MONTH(テーブル1[[#This Row],[仕入れ日]])&lt;=3,YEAR(テーブル1[[#This Row],[仕入れ日]])-1,YEAR(テーブル1[[#This Row],[仕入れ日]])))</f>
        <v/>
      </c>
      <c r="BD5" s="9" t="str">
        <f>IF(OR(テーブル1[[#This Row],[出庫日
 （売上・廃棄日）]]="",テーブル1[[#This Row],[出庫日
 （売上・廃棄日）]]="END")=TRUE,"",TEXT(テーブル1[[#This Row],[出庫日
 （売上・廃棄日）]],"yyyy/m"))</f>
        <v/>
      </c>
      <c r="BE5" s="9" t="str">
        <f>IF(OR(テーブル1[[#This Row],[出庫日
 （売上・廃棄日）]]="",テーブル1[[#This Row],[出庫日
 （売上・廃棄日）]]="END")=TRUE,"",IF(MONTH(テーブル1[[#This Row],[出庫日
 （売上・廃棄日）]])&lt;=3,YEAR(テーブル1[[#This Row],[出庫日
 （売上・廃棄日）]])-1,YEAR(テーブル1[[#This Row],[出庫日
 （売上・廃棄日）]])))</f>
        <v/>
      </c>
      <c r="BF5" s="9" t="str">
        <f>IF(テーブル1[[#This Row],[売渡承諾書No]]="","",CONCATENATE(テーブル1[[#This Row],[買取店舗]],"-",テーブル1[[#This Row],[売渡承諾書No]]))</f>
        <v/>
      </c>
      <c r="BG5" s="9" t="str">
        <f>IFERROR(IF(OR(テーブル1[[#This Row],[No]]="",テーブル1[[#This Row],[出品日]]="")=TRUE,"",CONCATENATE(YEAR(テーブル1[[#This Row],[出品日]]),"/",MONTH(テーブル1[[#This Row],[出品日]]))),"")</f>
        <v/>
      </c>
      <c r="BL5" s="9">
        <f>IF(テーブル1[[#This Row],[入庫年度]]=2020,テーブル1[[#This Row],[合計
 （単位：L)]],0)-IF(テーブル1[[#This Row],[出庫年度]]=2020,テーブル1[[#This Row],[合計
 （単位：L)]],0)</f>
        <v>0</v>
      </c>
      <c r="BM5" s="9">
        <f>テーブル1[[#This Row],[2020]]+IF(テーブル1[[#This Row],[入庫年度]]=2021,テーブル1[[#This Row],[合計
 （単位：L)]],0)-IF(テーブル1[[#This Row],[出庫年度]]=2021,テーブル1[[#This Row],[合計
 （単位：L)]],0)</f>
        <v>0</v>
      </c>
      <c r="BN5" s="9">
        <f>テーブル1[[#This Row],[2021]]+IF(テーブル1[[#This Row],[入庫年度]]=2022,テーブル1[[#This Row],[合計
 （単位：L)]],0)-IF(テーブル1[[#This Row],[出庫年度]]=2022,テーブル1[[#This Row],[合計
 （単位：L)]],0)</f>
        <v>0</v>
      </c>
      <c r="BO5" s="9">
        <f>テーブル1[[#This Row],[2022]]+IF(テーブル1[[#This Row],[入庫年度]]=2023,テーブル1[[#This Row],[合計
 （単位：L)]],0)-IF(テーブル1[[#This Row],[出庫年度]]=2023,テーブル1[[#This Row],[合計
 （単位：L)]],0)</f>
        <v>0</v>
      </c>
      <c r="BP5" s="9">
        <f>テーブル1[[#This Row],[2023]]+IF(テーブル1[[#This Row],[入庫年度]]=2024,テーブル1[[#This Row],[合計
 （単位：L)]],0)-IF(テーブル1[[#This Row],[出庫年度]]=2024,テーブル1[[#This Row],[合計
 （単位：L)]],0)</f>
        <v>0</v>
      </c>
      <c r="BQ5" s="9">
        <f>テーブル1[[#This Row],[2024]]+IF(テーブル1[[#This Row],[入庫年度]]=2025,テーブル1[[#This Row],[合計
 （単位：L)]],0)-IF(テーブル1[[#This Row],[出庫年度]]=2025,テーブル1[[#This Row],[合計
 （単位：L)]],0)</f>
        <v>0</v>
      </c>
      <c r="BR5" s="9">
        <f>テーブル1[[#This Row],[2025]]+IF(テーブル1[[#This Row],[入庫年度]]=2026,テーブル1[[#This Row],[合計
 （単位：L)]],0)-IF(テーブル1[[#This Row],[出庫年度]]=2026,テーブル1[[#This Row],[合計
 （単位：L)]],0)</f>
        <v>0</v>
      </c>
      <c r="BS5" s="9">
        <f>テーブル1[[#This Row],[2026]]+IF(テーブル1[[#This Row],[入庫年度]]=2027,テーブル1[[#This Row],[合計
 （単位：L)]],0)-IF(テーブル1[[#This Row],[出庫年度]]=2027,テーブル1[[#This Row],[合計
 （単位：L)]],0)</f>
        <v>0</v>
      </c>
      <c r="BT5" s="9">
        <f>テーブル1[[#This Row],[2027]]+IF(テーブル1[[#This Row],[入庫年度]]=2028,テーブル1[[#This Row],[合計
 （単位：L)]],0)-IF(テーブル1[[#This Row],[出庫年度]]=2028,テーブル1[[#This Row],[合計
 （単位：L)]],0)</f>
        <v>0</v>
      </c>
      <c r="BU5" s="9">
        <f>テーブル1[[#This Row],[2028]]+IF(テーブル1[[#This Row],[入庫年度]]=2029,テーブル1[[#This Row],[合計
 （単位：L)]],0)-IF(テーブル1[[#This Row],[出庫年度]]=2029,テーブル1[[#This Row],[合計
 （単位：L)]],0)</f>
        <v>0</v>
      </c>
      <c r="BV5" s="9">
        <f>テーブル1[[#This Row],[2029]]+IF(テーブル1[[#This Row],[入庫年度]]=2030,テーブル1[[#This Row],[合計
 （単位：L)]],0)-IF(テーブル1[[#This Row],[出庫年度]]=2030,テーブル1[[#This Row],[合計
 （単位：L)]],0)</f>
        <v>0</v>
      </c>
      <c r="BW5" s="9">
        <f>テーブル1[[#This Row],[2030]]+IF(テーブル1[[#This Row],[入庫年度]]=2031,テーブル1[[#This Row],[合計
 （単位：L)]],0)-IF(テーブル1[[#This Row],[出庫年度]]=2031,テーブル1[[#This Row],[合計
 （単位：L)]],0)</f>
        <v>0</v>
      </c>
      <c r="BX5" s="9">
        <f>テーブル1[[#This Row],[2031]]+IF(テーブル1[[#This Row],[入庫年度]]=2032,テーブル1[[#This Row],[合計
 （単位：L)]],0)-IF(テーブル1[[#This Row],[出庫年度]]=2032,テーブル1[[#This Row],[合計
 （単位：L)]],0)</f>
        <v>0</v>
      </c>
      <c r="BY5" s="9">
        <f>テーブル1[[#This Row],[2032]]+IF(テーブル1[[#This Row],[入庫年度]]=2033,テーブル1[[#This Row],[合計
 （単位：L)]],0)-IF(テーブル1[[#This Row],[出庫年度]]=2033,テーブル1[[#This Row],[合計
 （単位：L)]],0)</f>
        <v>0</v>
      </c>
      <c r="BZ5" s="9">
        <f>テーブル1[[#This Row],[2033]]+IF(テーブル1[[#This Row],[入庫年度]]=2034,テーブル1[[#This Row],[合計
 （単位：L)]],0)-IF(テーブル1[[#This Row],[出庫年度]]=2034,テーブル1[[#This Row],[合計
 （単位：L)]],0)</f>
        <v>0</v>
      </c>
      <c r="CA5" s="9">
        <f>テーブル1[[#This Row],[2034]]+IF(テーブル1[[#This Row],[入庫年度]]=2035,テーブル1[[#This Row],[合計
 （単位：L)]],0)-IF(テーブル1[[#This Row],[出庫年度]]=2035,テーブル1[[#This Row],[合計
 （単位：L)]],0)</f>
        <v>0</v>
      </c>
      <c r="CB5" s="9">
        <f>テーブル1[[#This Row],[2035]]+IF(テーブル1[[#This Row],[入庫年度]]=2036,テーブル1[[#This Row],[合計
 （単位：L)]],0)-IF(テーブル1[[#This Row],[出庫年度]]=2036,テーブル1[[#This Row],[合計
 （単位：L)]],0)</f>
        <v>0</v>
      </c>
      <c r="CC5" s="9">
        <f>テーブル1[[#This Row],[2036]]+IF(テーブル1[[#This Row],[入庫年度]]=2037,テーブル1[[#This Row],[合計
 （単位：L)]],0)-IF(テーブル1[[#This Row],[出庫年度]]=2037,テーブル1[[#This Row],[合計
 （単位：L)]],0)</f>
        <v>0</v>
      </c>
      <c r="CD5" s="9">
        <f>テーブル1[[#This Row],[2037]]+IF(テーブル1[[#This Row],[入庫年度]]=2038,テーブル1[[#This Row],[合計
 （単位：L)]],0)-IF(テーブル1[[#This Row],[出庫年度]]=2038,テーブル1[[#This Row],[合計
 （単位：L)]],0)</f>
        <v>0</v>
      </c>
      <c r="CE5" s="9">
        <f>テーブル1[[#This Row],[2038]]+IF(テーブル1[[#This Row],[入庫年度]]=2039,テーブル1[[#This Row],[合計
 （単位：L)]],0)-IF(テーブル1[[#This Row],[出庫年度]]=2039,テーブル1[[#This Row],[合計
 （単位：L)]],0)</f>
        <v>0</v>
      </c>
      <c r="CF5" s="9">
        <f>テーブル1[[#This Row],[2039]]+IF(テーブル1[[#This Row],[入庫年度]]=2040,テーブル1[[#This Row],[合計
 （単位：L)]],0)-IF(テーブル1[[#This Row],[出庫年度]]=2040,テーブル1[[#This Row],[合計
 （単位：L)]],0)</f>
        <v>0</v>
      </c>
    </row>
    <row r="6" spans="1:84" ht="16.2" outlineLevel="1">
      <c r="A6" s="10">
        <v>0</v>
      </c>
      <c r="B6" s="11" t="s">
        <v>46</v>
      </c>
      <c r="C6" s="2" t="s">
        <v>74</v>
      </c>
      <c r="D6" s="12"/>
      <c r="E6" s="12"/>
      <c r="F6" s="15"/>
      <c r="G6" s="12"/>
      <c r="H6" s="10"/>
      <c r="I6" s="13"/>
      <c r="J6" s="12"/>
      <c r="K6" s="12"/>
      <c r="L6" s="11"/>
      <c r="M6" s="12"/>
      <c r="N6" s="12"/>
      <c r="O6" s="12"/>
      <c r="Q6" s="12"/>
      <c r="R6" s="12"/>
      <c r="S6" s="12" t="s">
        <v>75</v>
      </c>
      <c r="T6" s="12"/>
      <c r="U6" s="12"/>
      <c r="V6" s="12" t="s">
        <v>76</v>
      </c>
      <c r="W6" s="13"/>
      <c r="X6" s="12"/>
      <c r="Y6" s="12"/>
      <c r="Z6" s="12"/>
      <c r="AA6" s="12"/>
      <c r="AB6" s="12"/>
      <c r="AC6" s="12"/>
      <c r="AD6" s="13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 t="s">
        <v>56</v>
      </c>
      <c r="AU6" s="9">
        <f>SUM(テーブル1[[#This Row],[販売価格]:[送料]])</f>
        <v>0</v>
      </c>
      <c r="AV6" s="9">
        <f>IF(テーブル1[[#This Row],[出庫日
 （売上・廃棄日）]]="",0,IF(テーブル1[[#This Row],[販売ステータス]]="済",テーブル1[[#This Row],[合計
 （単位：L)]],0))</f>
        <v>0</v>
      </c>
      <c r="AW6" s="9">
        <f>IF(テーブル1[[#This Row],[出庫日
 （売上・廃棄日）]]="",0,IF(テーブル1[[#This Row],[販売ステータス]]="廃棄",テーブル1[[#This Row],[合計
 （単位：L)]],0))</f>
        <v>0</v>
      </c>
      <c r="AX6" s="9">
        <f>IF(ISNUMBER(テーブル1[[#This Row],[合計
 （単位：L)]])=TRUE,テーブル1[[#This Row],[合計
 （単位：L)]],0)</f>
        <v>0</v>
      </c>
      <c r="AY6" s="9">
        <f>SUM(テーブル1[[#This Row],[販売量]:[廃棄量]])</f>
        <v>0</v>
      </c>
      <c r="AZ6" s="9">
        <f>テーブル1[[#This Row],[IN]]-テーブル1[[#This Row],[OUT]]</f>
        <v>0</v>
      </c>
      <c r="BA6" s="9" t="str">
        <f>IF(テーブル1[[#This Row],[IN]]-テーブル1[[#This Row],[OUT]]=テーブル1[[#This Row],[在庫量]],"","error")</f>
        <v/>
      </c>
      <c r="BB6" s="9" t="str">
        <f>IF(OR(テーブル1[[#This Row],[仕入れ日]]="",テーブル1[[#This Row],[仕入れ日]]="END")=TRUE,"",TEXT(テーブル1[[#This Row],[仕入れ日]],"yyyy/m"))</f>
        <v/>
      </c>
      <c r="BC6" s="9" t="str">
        <f>IF(OR(テーブル1[[#This Row],[仕入れ日]]="",テーブル1[[#This Row],[仕入れ日]]="END")=TRUE,"",IF(MONTH(テーブル1[[#This Row],[仕入れ日]])&lt;=3,YEAR(テーブル1[[#This Row],[仕入れ日]])-1,YEAR(テーブル1[[#This Row],[仕入れ日]])))</f>
        <v/>
      </c>
      <c r="BD6" s="9" t="str">
        <f>IF(OR(テーブル1[[#This Row],[出庫日
 （売上・廃棄日）]]="",テーブル1[[#This Row],[出庫日
 （売上・廃棄日）]]="END")=TRUE,"",TEXT(テーブル1[[#This Row],[出庫日
 （売上・廃棄日）]],"yyyy/m"))</f>
        <v/>
      </c>
      <c r="BE6" s="9" t="str">
        <f>IF(OR(テーブル1[[#This Row],[出庫日
 （売上・廃棄日）]]="",テーブル1[[#This Row],[出庫日
 （売上・廃棄日）]]="END")=TRUE,"",IF(MONTH(テーブル1[[#This Row],[出庫日
 （売上・廃棄日）]])&lt;=3,YEAR(テーブル1[[#This Row],[出庫日
 （売上・廃棄日）]])-1,YEAR(テーブル1[[#This Row],[出庫日
 （売上・廃棄日）]])))</f>
        <v/>
      </c>
      <c r="BF6" s="9" t="str">
        <f>IF(テーブル1[[#This Row],[売渡承諾書No]]="","",CONCATENATE(テーブル1[[#This Row],[買取店舗]],"-",テーブル1[[#This Row],[売渡承諾書No]]))</f>
        <v/>
      </c>
      <c r="BG6" s="9" t="str">
        <f>IFERROR(IF(OR(テーブル1[[#This Row],[No]]="",テーブル1[[#This Row],[出品日]]="")=TRUE,"",CONCATENATE(YEAR(テーブル1[[#This Row],[出品日]]),"/",MONTH(テーブル1[[#This Row],[出品日]]))),"")</f>
        <v/>
      </c>
      <c r="BL6" s="9">
        <f>IF(テーブル1[[#This Row],[入庫年度]]=2020,テーブル1[[#This Row],[合計
 （単位：L)]],0)-IF(テーブル1[[#This Row],[出庫年度]]=2020,テーブル1[[#This Row],[合計
 （単位：L)]],0)</f>
        <v>0</v>
      </c>
      <c r="BM6" s="9">
        <f>テーブル1[[#This Row],[2020]]+IF(テーブル1[[#This Row],[入庫年度]]=2021,テーブル1[[#This Row],[合計
 （単位：L)]],0)-IF(テーブル1[[#This Row],[出庫年度]]=2021,テーブル1[[#This Row],[合計
 （単位：L)]],0)</f>
        <v>0</v>
      </c>
      <c r="BN6" s="9">
        <f>テーブル1[[#This Row],[2021]]+IF(テーブル1[[#This Row],[入庫年度]]=2022,テーブル1[[#This Row],[合計
 （単位：L)]],0)-IF(テーブル1[[#This Row],[出庫年度]]=2022,テーブル1[[#This Row],[合計
 （単位：L)]],0)</f>
        <v>0</v>
      </c>
      <c r="BO6" s="9">
        <f>テーブル1[[#This Row],[2022]]+IF(テーブル1[[#This Row],[入庫年度]]=2023,テーブル1[[#This Row],[合計
 （単位：L)]],0)-IF(テーブル1[[#This Row],[出庫年度]]=2023,テーブル1[[#This Row],[合計
 （単位：L)]],0)</f>
        <v>0</v>
      </c>
      <c r="BP6" s="9">
        <f>テーブル1[[#This Row],[2023]]+IF(テーブル1[[#This Row],[入庫年度]]=2024,テーブル1[[#This Row],[合計
 （単位：L)]],0)-IF(テーブル1[[#This Row],[出庫年度]]=2024,テーブル1[[#This Row],[合計
 （単位：L)]],0)</f>
        <v>0</v>
      </c>
      <c r="BQ6" s="9">
        <f>テーブル1[[#This Row],[2024]]+IF(テーブル1[[#This Row],[入庫年度]]=2025,テーブル1[[#This Row],[合計
 （単位：L)]],0)-IF(テーブル1[[#This Row],[出庫年度]]=2025,テーブル1[[#This Row],[合計
 （単位：L)]],0)</f>
        <v>0</v>
      </c>
      <c r="BR6" s="9">
        <f>テーブル1[[#This Row],[2025]]+IF(テーブル1[[#This Row],[入庫年度]]=2026,テーブル1[[#This Row],[合計
 （単位：L)]],0)-IF(テーブル1[[#This Row],[出庫年度]]=2026,テーブル1[[#This Row],[合計
 （単位：L)]],0)</f>
        <v>0</v>
      </c>
      <c r="BS6" s="9">
        <f>テーブル1[[#This Row],[2026]]+IF(テーブル1[[#This Row],[入庫年度]]=2027,テーブル1[[#This Row],[合計
 （単位：L)]],0)-IF(テーブル1[[#This Row],[出庫年度]]=2027,テーブル1[[#This Row],[合計
 （単位：L)]],0)</f>
        <v>0</v>
      </c>
      <c r="BT6" s="9">
        <f>テーブル1[[#This Row],[2027]]+IF(テーブル1[[#This Row],[入庫年度]]=2028,テーブル1[[#This Row],[合計
 （単位：L)]],0)-IF(テーブル1[[#This Row],[出庫年度]]=2028,テーブル1[[#This Row],[合計
 （単位：L)]],0)</f>
        <v>0</v>
      </c>
      <c r="BU6" s="9">
        <f>テーブル1[[#This Row],[2028]]+IF(テーブル1[[#This Row],[入庫年度]]=2029,テーブル1[[#This Row],[合計
 （単位：L)]],0)-IF(テーブル1[[#This Row],[出庫年度]]=2029,テーブル1[[#This Row],[合計
 （単位：L)]],0)</f>
        <v>0</v>
      </c>
      <c r="BV6" s="9">
        <f>テーブル1[[#This Row],[2029]]+IF(テーブル1[[#This Row],[入庫年度]]=2030,テーブル1[[#This Row],[合計
 （単位：L)]],0)-IF(テーブル1[[#This Row],[出庫年度]]=2030,テーブル1[[#This Row],[合計
 （単位：L)]],0)</f>
        <v>0</v>
      </c>
      <c r="BW6" s="9">
        <f>テーブル1[[#This Row],[2030]]+IF(テーブル1[[#This Row],[入庫年度]]=2031,テーブル1[[#This Row],[合計
 （単位：L)]],0)-IF(テーブル1[[#This Row],[出庫年度]]=2031,テーブル1[[#This Row],[合計
 （単位：L)]],0)</f>
        <v>0</v>
      </c>
      <c r="BX6" s="9">
        <f>テーブル1[[#This Row],[2031]]+IF(テーブル1[[#This Row],[入庫年度]]=2032,テーブル1[[#This Row],[合計
 （単位：L)]],0)-IF(テーブル1[[#This Row],[出庫年度]]=2032,テーブル1[[#This Row],[合計
 （単位：L)]],0)</f>
        <v>0</v>
      </c>
      <c r="BY6" s="9">
        <f>テーブル1[[#This Row],[2032]]+IF(テーブル1[[#This Row],[入庫年度]]=2033,テーブル1[[#This Row],[合計
 （単位：L)]],0)-IF(テーブル1[[#This Row],[出庫年度]]=2033,テーブル1[[#This Row],[合計
 （単位：L)]],0)</f>
        <v>0</v>
      </c>
      <c r="BZ6" s="9">
        <f>テーブル1[[#This Row],[2033]]+IF(テーブル1[[#This Row],[入庫年度]]=2034,テーブル1[[#This Row],[合計
 （単位：L)]],0)-IF(テーブル1[[#This Row],[出庫年度]]=2034,テーブル1[[#This Row],[合計
 （単位：L)]],0)</f>
        <v>0</v>
      </c>
      <c r="CA6" s="9">
        <f>テーブル1[[#This Row],[2034]]+IF(テーブル1[[#This Row],[入庫年度]]=2035,テーブル1[[#This Row],[合計
 （単位：L)]],0)-IF(テーブル1[[#This Row],[出庫年度]]=2035,テーブル1[[#This Row],[合計
 （単位：L)]],0)</f>
        <v>0</v>
      </c>
      <c r="CB6" s="9">
        <f>テーブル1[[#This Row],[2035]]+IF(テーブル1[[#This Row],[入庫年度]]=2036,テーブル1[[#This Row],[合計
 （単位：L)]],0)-IF(テーブル1[[#This Row],[出庫年度]]=2036,テーブル1[[#This Row],[合計
 （単位：L)]],0)</f>
        <v>0</v>
      </c>
      <c r="CC6" s="9">
        <f>テーブル1[[#This Row],[2036]]+IF(テーブル1[[#This Row],[入庫年度]]=2037,テーブル1[[#This Row],[合計
 （単位：L)]],0)-IF(テーブル1[[#This Row],[出庫年度]]=2037,テーブル1[[#This Row],[合計
 （単位：L)]],0)</f>
        <v>0</v>
      </c>
      <c r="CD6" s="9">
        <f>テーブル1[[#This Row],[2037]]+IF(テーブル1[[#This Row],[入庫年度]]=2038,テーブル1[[#This Row],[合計
 （単位：L)]],0)-IF(テーブル1[[#This Row],[出庫年度]]=2038,テーブル1[[#This Row],[合計
 （単位：L)]],0)</f>
        <v>0</v>
      </c>
      <c r="CE6" s="9">
        <f>テーブル1[[#This Row],[2038]]+IF(テーブル1[[#This Row],[入庫年度]]=2039,テーブル1[[#This Row],[合計
 （単位：L)]],0)-IF(テーブル1[[#This Row],[出庫年度]]=2039,テーブル1[[#This Row],[合計
 （単位：L)]],0)</f>
        <v>0</v>
      </c>
      <c r="CF6" s="9">
        <f>テーブル1[[#This Row],[2039]]+IF(テーブル1[[#This Row],[入庫年度]]=2040,テーブル1[[#This Row],[合計
 （単位：L)]],0)-IF(テーブル1[[#This Row],[出庫年度]]=2040,テーブル1[[#This Row],[合計
 （単位：L)]],0)</f>
        <v>0</v>
      </c>
    </row>
    <row r="7" spans="1:84" ht="16.2" outlineLevel="1">
      <c r="A7" s="10">
        <v>0</v>
      </c>
      <c r="B7" s="11" t="s">
        <v>46</v>
      </c>
      <c r="C7" s="2" t="s">
        <v>77</v>
      </c>
      <c r="D7" s="12"/>
      <c r="E7" s="12"/>
      <c r="F7" s="15"/>
      <c r="G7" s="12"/>
      <c r="H7" s="10"/>
      <c r="I7" s="13"/>
      <c r="J7" s="12"/>
      <c r="K7" s="12"/>
      <c r="L7" s="11"/>
      <c r="M7" s="12"/>
      <c r="N7" s="12"/>
      <c r="O7" s="12"/>
      <c r="P7" s="12"/>
      <c r="Q7" s="12"/>
      <c r="R7" s="12"/>
      <c r="S7" s="12"/>
      <c r="T7" s="12"/>
      <c r="U7" s="12"/>
      <c r="V7" s="12" t="s">
        <v>78</v>
      </c>
      <c r="W7" s="13"/>
      <c r="X7" s="12"/>
      <c r="Y7" s="12"/>
      <c r="Z7" s="12"/>
      <c r="AA7" s="12"/>
      <c r="AB7" s="12"/>
      <c r="AC7" s="12"/>
      <c r="AD7" s="13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 t="s">
        <v>56</v>
      </c>
      <c r="AU7" s="9">
        <f>SUM(テーブル1[[#This Row],[販売価格]:[送料]])</f>
        <v>0</v>
      </c>
      <c r="AV7" s="9">
        <f>IF(テーブル1[[#This Row],[出庫日
 （売上・廃棄日）]]="",0,IF(テーブル1[[#This Row],[販売ステータス]]="済",テーブル1[[#This Row],[合計
 （単位：L)]],0))</f>
        <v>0</v>
      </c>
      <c r="AW7" s="9">
        <f>IF(テーブル1[[#This Row],[出庫日
 （売上・廃棄日）]]="",0,IF(テーブル1[[#This Row],[販売ステータス]]="廃棄",テーブル1[[#This Row],[合計
 （単位：L)]],0))</f>
        <v>0</v>
      </c>
      <c r="AX7" s="9">
        <f>IF(ISNUMBER(テーブル1[[#This Row],[合計
 （単位：L)]])=TRUE,テーブル1[[#This Row],[合計
 （単位：L)]],0)</f>
        <v>0</v>
      </c>
      <c r="AY7" s="9">
        <f>SUM(テーブル1[[#This Row],[販売量]:[廃棄量]])</f>
        <v>0</v>
      </c>
      <c r="AZ7" s="9">
        <f>テーブル1[[#This Row],[IN]]-テーブル1[[#This Row],[OUT]]</f>
        <v>0</v>
      </c>
      <c r="BA7" s="9" t="str">
        <f>IF(テーブル1[[#This Row],[IN]]-テーブル1[[#This Row],[OUT]]=テーブル1[[#This Row],[在庫量]],"","error")</f>
        <v/>
      </c>
      <c r="BB7" s="9" t="str">
        <f>IF(OR(テーブル1[[#This Row],[仕入れ日]]="",テーブル1[[#This Row],[仕入れ日]]="END")=TRUE,"",TEXT(テーブル1[[#This Row],[仕入れ日]],"yyyy/m"))</f>
        <v/>
      </c>
      <c r="BC7" s="9" t="str">
        <f>IF(OR(テーブル1[[#This Row],[仕入れ日]]="",テーブル1[[#This Row],[仕入れ日]]="END")=TRUE,"",IF(MONTH(テーブル1[[#This Row],[仕入れ日]])&lt;=3,YEAR(テーブル1[[#This Row],[仕入れ日]])-1,YEAR(テーブル1[[#This Row],[仕入れ日]])))</f>
        <v/>
      </c>
      <c r="BD7" s="9" t="str">
        <f>IF(OR(テーブル1[[#This Row],[出庫日
 （売上・廃棄日）]]="",テーブル1[[#This Row],[出庫日
 （売上・廃棄日）]]="END")=TRUE,"",TEXT(テーブル1[[#This Row],[出庫日
 （売上・廃棄日）]],"yyyy/m"))</f>
        <v/>
      </c>
      <c r="BE7" s="9" t="str">
        <f>IF(OR(テーブル1[[#This Row],[出庫日
 （売上・廃棄日）]]="",テーブル1[[#This Row],[出庫日
 （売上・廃棄日）]]="END")=TRUE,"",IF(MONTH(テーブル1[[#This Row],[出庫日
 （売上・廃棄日）]])&lt;=3,YEAR(テーブル1[[#This Row],[出庫日
 （売上・廃棄日）]])-1,YEAR(テーブル1[[#This Row],[出庫日
 （売上・廃棄日）]])))</f>
        <v/>
      </c>
      <c r="BF7" s="9" t="str">
        <f>IF(テーブル1[[#This Row],[売渡承諾書No]]="","",CONCATENATE(テーブル1[[#This Row],[買取店舗]],"-",テーブル1[[#This Row],[売渡承諾書No]]))</f>
        <v/>
      </c>
      <c r="BG7" s="9" t="str">
        <f>IFERROR(IF(OR(テーブル1[[#This Row],[No]]="",テーブル1[[#This Row],[出品日]]="")=TRUE,"",CONCATENATE(YEAR(テーブル1[[#This Row],[出品日]]),"/",MONTH(テーブル1[[#This Row],[出品日]]))),"")</f>
        <v/>
      </c>
      <c r="BL7" s="9">
        <f>IF(テーブル1[[#This Row],[入庫年度]]=2020,テーブル1[[#This Row],[合計
 （単位：L)]],0)-IF(テーブル1[[#This Row],[出庫年度]]=2020,テーブル1[[#This Row],[合計
 （単位：L)]],0)</f>
        <v>0</v>
      </c>
      <c r="BM7" s="9">
        <f>テーブル1[[#This Row],[2020]]+IF(テーブル1[[#This Row],[入庫年度]]=2021,テーブル1[[#This Row],[合計
 （単位：L)]],0)-IF(テーブル1[[#This Row],[出庫年度]]=2021,テーブル1[[#This Row],[合計
 （単位：L)]],0)</f>
        <v>0</v>
      </c>
      <c r="BN7" s="9">
        <f>テーブル1[[#This Row],[2021]]+IF(テーブル1[[#This Row],[入庫年度]]=2022,テーブル1[[#This Row],[合計
 （単位：L)]],0)-IF(テーブル1[[#This Row],[出庫年度]]=2022,テーブル1[[#This Row],[合計
 （単位：L)]],0)</f>
        <v>0</v>
      </c>
      <c r="BO7" s="9">
        <f>テーブル1[[#This Row],[2022]]+IF(テーブル1[[#This Row],[入庫年度]]=2023,テーブル1[[#This Row],[合計
 （単位：L)]],0)-IF(テーブル1[[#This Row],[出庫年度]]=2023,テーブル1[[#This Row],[合計
 （単位：L)]],0)</f>
        <v>0</v>
      </c>
      <c r="BP7" s="9">
        <f>テーブル1[[#This Row],[2023]]+IF(テーブル1[[#This Row],[入庫年度]]=2024,テーブル1[[#This Row],[合計
 （単位：L)]],0)-IF(テーブル1[[#This Row],[出庫年度]]=2024,テーブル1[[#This Row],[合計
 （単位：L)]],0)</f>
        <v>0</v>
      </c>
      <c r="BQ7" s="9">
        <f>テーブル1[[#This Row],[2024]]+IF(テーブル1[[#This Row],[入庫年度]]=2025,テーブル1[[#This Row],[合計
 （単位：L)]],0)-IF(テーブル1[[#This Row],[出庫年度]]=2025,テーブル1[[#This Row],[合計
 （単位：L)]],0)</f>
        <v>0</v>
      </c>
      <c r="BR7" s="9">
        <f>テーブル1[[#This Row],[2025]]+IF(テーブル1[[#This Row],[入庫年度]]=2026,テーブル1[[#This Row],[合計
 （単位：L)]],0)-IF(テーブル1[[#This Row],[出庫年度]]=2026,テーブル1[[#This Row],[合計
 （単位：L)]],0)</f>
        <v>0</v>
      </c>
      <c r="BS7" s="9">
        <f>テーブル1[[#This Row],[2026]]+IF(テーブル1[[#This Row],[入庫年度]]=2027,テーブル1[[#This Row],[合計
 （単位：L)]],0)-IF(テーブル1[[#This Row],[出庫年度]]=2027,テーブル1[[#This Row],[合計
 （単位：L)]],0)</f>
        <v>0</v>
      </c>
      <c r="BT7" s="9">
        <f>テーブル1[[#This Row],[2027]]+IF(テーブル1[[#This Row],[入庫年度]]=2028,テーブル1[[#This Row],[合計
 （単位：L)]],0)-IF(テーブル1[[#This Row],[出庫年度]]=2028,テーブル1[[#This Row],[合計
 （単位：L)]],0)</f>
        <v>0</v>
      </c>
      <c r="BU7" s="9">
        <f>テーブル1[[#This Row],[2028]]+IF(テーブル1[[#This Row],[入庫年度]]=2029,テーブル1[[#This Row],[合計
 （単位：L)]],0)-IF(テーブル1[[#This Row],[出庫年度]]=2029,テーブル1[[#This Row],[合計
 （単位：L)]],0)</f>
        <v>0</v>
      </c>
      <c r="BV7" s="9">
        <f>テーブル1[[#This Row],[2029]]+IF(テーブル1[[#This Row],[入庫年度]]=2030,テーブル1[[#This Row],[合計
 （単位：L)]],0)-IF(テーブル1[[#This Row],[出庫年度]]=2030,テーブル1[[#This Row],[合計
 （単位：L)]],0)</f>
        <v>0</v>
      </c>
      <c r="BW7" s="9">
        <f>テーブル1[[#This Row],[2030]]+IF(テーブル1[[#This Row],[入庫年度]]=2031,テーブル1[[#This Row],[合計
 （単位：L)]],0)-IF(テーブル1[[#This Row],[出庫年度]]=2031,テーブル1[[#This Row],[合計
 （単位：L)]],0)</f>
        <v>0</v>
      </c>
      <c r="BX7" s="9">
        <f>テーブル1[[#This Row],[2031]]+IF(テーブル1[[#This Row],[入庫年度]]=2032,テーブル1[[#This Row],[合計
 （単位：L)]],0)-IF(テーブル1[[#This Row],[出庫年度]]=2032,テーブル1[[#This Row],[合計
 （単位：L)]],0)</f>
        <v>0</v>
      </c>
      <c r="BY7" s="9">
        <f>テーブル1[[#This Row],[2032]]+IF(テーブル1[[#This Row],[入庫年度]]=2033,テーブル1[[#This Row],[合計
 （単位：L)]],0)-IF(テーブル1[[#This Row],[出庫年度]]=2033,テーブル1[[#This Row],[合計
 （単位：L)]],0)</f>
        <v>0</v>
      </c>
      <c r="BZ7" s="9">
        <f>テーブル1[[#This Row],[2033]]+IF(テーブル1[[#This Row],[入庫年度]]=2034,テーブル1[[#This Row],[合計
 （単位：L)]],0)-IF(テーブル1[[#This Row],[出庫年度]]=2034,テーブル1[[#This Row],[合計
 （単位：L)]],0)</f>
        <v>0</v>
      </c>
      <c r="CA7" s="9">
        <f>テーブル1[[#This Row],[2034]]+IF(テーブル1[[#This Row],[入庫年度]]=2035,テーブル1[[#This Row],[合計
 （単位：L)]],0)-IF(テーブル1[[#This Row],[出庫年度]]=2035,テーブル1[[#This Row],[合計
 （単位：L)]],0)</f>
        <v>0</v>
      </c>
      <c r="CB7" s="9">
        <f>テーブル1[[#This Row],[2035]]+IF(テーブル1[[#This Row],[入庫年度]]=2036,テーブル1[[#This Row],[合計
 （単位：L)]],0)-IF(テーブル1[[#This Row],[出庫年度]]=2036,テーブル1[[#This Row],[合計
 （単位：L)]],0)</f>
        <v>0</v>
      </c>
      <c r="CC7" s="9">
        <f>テーブル1[[#This Row],[2036]]+IF(テーブル1[[#This Row],[入庫年度]]=2037,テーブル1[[#This Row],[合計
 （単位：L)]],0)-IF(テーブル1[[#This Row],[出庫年度]]=2037,テーブル1[[#This Row],[合計
 （単位：L)]],0)</f>
        <v>0</v>
      </c>
      <c r="CD7" s="9">
        <f>テーブル1[[#This Row],[2037]]+IF(テーブル1[[#This Row],[入庫年度]]=2038,テーブル1[[#This Row],[合計
 （単位：L)]],0)-IF(テーブル1[[#This Row],[出庫年度]]=2038,テーブル1[[#This Row],[合計
 （単位：L)]],0)</f>
        <v>0</v>
      </c>
      <c r="CE7" s="9">
        <f>テーブル1[[#This Row],[2038]]+IF(テーブル1[[#This Row],[入庫年度]]=2039,テーブル1[[#This Row],[合計
 （単位：L)]],0)-IF(テーブル1[[#This Row],[出庫年度]]=2039,テーブル1[[#This Row],[合計
 （単位：L)]],0)</f>
        <v>0</v>
      </c>
      <c r="CF7" s="9">
        <f>テーブル1[[#This Row],[2039]]+IF(テーブル1[[#This Row],[入庫年度]]=2040,テーブル1[[#This Row],[合計
 （単位：L)]],0)-IF(テーブル1[[#This Row],[出庫年度]]=2040,テーブル1[[#This Row],[合計
 （単位：L)]],0)</f>
        <v>0</v>
      </c>
    </row>
    <row r="8" spans="1:84" ht="16.2" outlineLevel="1">
      <c r="A8" s="10">
        <v>0</v>
      </c>
      <c r="B8" s="11" t="s">
        <v>46</v>
      </c>
      <c r="C8" s="2" t="s">
        <v>79</v>
      </c>
      <c r="D8" s="12"/>
      <c r="E8" s="12"/>
      <c r="F8" s="15"/>
      <c r="G8" s="12"/>
      <c r="H8" s="10"/>
      <c r="I8" s="13"/>
      <c r="J8" s="12"/>
      <c r="K8" s="12"/>
      <c r="L8" s="11"/>
      <c r="M8" s="12"/>
      <c r="N8" s="12"/>
      <c r="O8" s="12"/>
      <c r="P8" s="12"/>
      <c r="Q8" s="12"/>
      <c r="R8" s="12"/>
      <c r="S8" s="12" t="s">
        <v>80</v>
      </c>
      <c r="T8" s="12"/>
      <c r="U8" s="12"/>
      <c r="V8" s="12" t="s">
        <v>60</v>
      </c>
      <c r="W8" s="13"/>
      <c r="X8" s="12"/>
      <c r="Y8" s="12"/>
      <c r="Z8" s="12"/>
      <c r="AA8" s="12"/>
      <c r="AB8" s="12"/>
      <c r="AC8" s="12"/>
      <c r="AD8" s="13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 t="s">
        <v>56</v>
      </c>
      <c r="AU8" s="9">
        <f>SUM(テーブル1[[#This Row],[販売価格]:[送料]])</f>
        <v>0</v>
      </c>
      <c r="AV8" s="9">
        <f>IF(テーブル1[[#This Row],[出庫日
 （売上・廃棄日）]]="",0,IF(テーブル1[[#This Row],[販売ステータス]]="済",テーブル1[[#This Row],[合計
 （単位：L)]],0))</f>
        <v>0</v>
      </c>
      <c r="AW8" s="9">
        <f>IF(テーブル1[[#This Row],[出庫日
 （売上・廃棄日）]]="",0,IF(テーブル1[[#This Row],[販売ステータス]]="廃棄",テーブル1[[#This Row],[合計
 （単位：L)]],0))</f>
        <v>0</v>
      </c>
      <c r="AX8" s="9">
        <f>IF(ISNUMBER(テーブル1[[#This Row],[合計
 （単位：L)]])=TRUE,テーブル1[[#This Row],[合計
 （単位：L)]],0)</f>
        <v>0</v>
      </c>
      <c r="AY8" s="9">
        <f>SUM(テーブル1[[#This Row],[販売量]:[廃棄量]])</f>
        <v>0</v>
      </c>
      <c r="AZ8" s="9">
        <f>テーブル1[[#This Row],[IN]]-テーブル1[[#This Row],[OUT]]</f>
        <v>0</v>
      </c>
      <c r="BA8" s="9" t="str">
        <f>IF(テーブル1[[#This Row],[IN]]-テーブル1[[#This Row],[OUT]]=テーブル1[[#This Row],[在庫量]],"","error")</f>
        <v/>
      </c>
      <c r="BB8" s="9" t="str">
        <f>IF(OR(テーブル1[[#This Row],[仕入れ日]]="",テーブル1[[#This Row],[仕入れ日]]="END")=TRUE,"",TEXT(テーブル1[[#This Row],[仕入れ日]],"yyyy/m"))</f>
        <v/>
      </c>
      <c r="BC8" s="9" t="str">
        <f>IF(OR(テーブル1[[#This Row],[仕入れ日]]="",テーブル1[[#This Row],[仕入れ日]]="END")=TRUE,"",IF(MONTH(テーブル1[[#This Row],[仕入れ日]])&lt;=3,YEAR(テーブル1[[#This Row],[仕入れ日]])-1,YEAR(テーブル1[[#This Row],[仕入れ日]])))</f>
        <v/>
      </c>
      <c r="BD8" s="9" t="str">
        <f>IF(OR(テーブル1[[#This Row],[出庫日
 （売上・廃棄日）]]="",テーブル1[[#This Row],[出庫日
 （売上・廃棄日）]]="END")=TRUE,"",TEXT(テーブル1[[#This Row],[出庫日
 （売上・廃棄日）]],"yyyy/m"))</f>
        <v/>
      </c>
      <c r="BE8" s="9" t="str">
        <f>IF(OR(テーブル1[[#This Row],[出庫日
 （売上・廃棄日）]]="",テーブル1[[#This Row],[出庫日
 （売上・廃棄日）]]="END")=TRUE,"",IF(MONTH(テーブル1[[#This Row],[出庫日
 （売上・廃棄日）]])&lt;=3,YEAR(テーブル1[[#This Row],[出庫日
 （売上・廃棄日）]])-1,YEAR(テーブル1[[#This Row],[出庫日
 （売上・廃棄日）]])))</f>
        <v/>
      </c>
      <c r="BF8" s="9" t="str">
        <f>IF(テーブル1[[#This Row],[売渡承諾書No]]="","",CONCATENATE(テーブル1[[#This Row],[買取店舗]],"-",テーブル1[[#This Row],[売渡承諾書No]]))</f>
        <v/>
      </c>
      <c r="BG8" s="9" t="str">
        <f>IFERROR(IF(OR(テーブル1[[#This Row],[No]]="",テーブル1[[#This Row],[出品日]]="")=TRUE,"",CONCATENATE(YEAR(テーブル1[[#This Row],[出品日]]),"/",MONTH(テーブル1[[#This Row],[出品日]]))),"")</f>
        <v/>
      </c>
      <c r="BL8" s="9">
        <f>IF(テーブル1[[#This Row],[入庫年度]]=2020,テーブル1[[#This Row],[合計
 （単位：L)]],0)-IF(テーブル1[[#This Row],[出庫年度]]=2020,テーブル1[[#This Row],[合計
 （単位：L)]],0)</f>
        <v>0</v>
      </c>
      <c r="BM8" s="9">
        <f>テーブル1[[#This Row],[2020]]+IF(テーブル1[[#This Row],[入庫年度]]=2021,テーブル1[[#This Row],[合計
 （単位：L)]],0)-IF(テーブル1[[#This Row],[出庫年度]]=2021,テーブル1[[#This Row],[合計
 （単位：L)]],0)</f>
        <v>0</v>
      </c>
      <c r="BN8" s="9">
        <f>テーブル1[[#This Row],[2021]]+IF(テーブル1[[#This Row],[入庫年度]]=2022,テーブル1[[#This Row],[合計
 （単位：L)]],0)-IF(テーブル1[[#This Row],[出庫年度]]=2022,テーブル1[[#This Row],[合計
 （単位：L)]],0)</f>
        <v>0</v>
      </c>
      <c r="BO8" s="9">
        <f>テーブル1[[#This Row],[2022]]+IF(テーブル1[[#This Row],[入庫年度]]=2023,テーブル1[[#This Row],[合計
 （単位：L)]],0)-IF(テーブル1[[#This Row],[出庫年度]]=2023,テーブル1[[#This Row],[合計
 （単位：L)]],0)</f>
        <v>0</v>
      </c>
      <c r="BP8" s="9">
        <f>テーブル1[[#This Row],[2023]]+IF(テーブル1[[#This Row],[入庫年度]]=2024,テーブル1[[#This Row],[合計
 （単位：L)]],0)-IF(テーブル1[[#This Row],[出庫年度]]=2024,テーブル1[[#This Row],[合計
 （単位：L)]],0)</f>
        <v>0</v>
      </c>
      <c r="BQ8" s="9">
        <f>テーブル1[[#This Row],[2024]]+IF(テーブル1[[#This Row],[入庫年度]]=2025,テーブル1[[#This Row],[合計
 （単位：L)]],0)-IF(テーブル1[[#This Row],[出庫年度]]=2025,テーブル1[[#This Row],[合計
 （単位：L)]],0)</f>
        <v>0</v>
      </c>
      <c r="BR8" s="9">
        <f>テーブル1[[#This Row],[2025]]+IF(テーブル1[[#This Row],[入庫年度]]=2026,テーブル1[[#This Row],[合計
 （単位：L)]],0)-IF(テーブル1[[#This Row],[出庫年度]]=2026,テーブル1[[#This Row],[合計
 （単位：L)]],0)</f>
        <v>0</v>
      </c>
      <c r="BS8" s="9">
        <f>テーブル1[[#This Row],[2026]]+IF(テーブル1[[#This Row],[入庫年度]]=2027,テーブル1[[#This Row],[合計
 （単位：L)]],0)-IF(テーブル1[[#This Row],[出庫年度]]=2027,テーブル1[[#This Row],[合計
 （単位：L)]],0)</f>
        <v>0</v>
      </c>
      <c r="BT8" s="9">
        <f>テーブル1[[#This Row],[2027]]+IF(テーブル1[[#This Row],[入庫年度]]=2028,テーブル1[[#This Row],[合計
 （単位：L)]],0)-IF(テーブル1[[#This Row],[出庫年度]]=2028,テーブル1[[#This Row],[合計
 （単位：L)]],0)</f>
        <v>0</v>
      </c>
      <c r="BU8" s="9">
        <f>テーブル1[[#This Row],[2028]]+IF(テーブル1[[#This Row],[入庫年度]]=2029,テーブル1[[#This Row],[合計
 （単位：L)]],0)-IF(テーブル1[[#This Row],[出庫年度]]=2029,テーブル1[[#This Row],[合計
 （単位：L)]],0)</f>
        <v>0</v>
      </c>
      <c r="BV8" s="9">
        <f>テーブル1[[#This Row],[2029]]+IF(テーブル1[[#This Row],[入庫年度]]=2030,テーブル1[[#This Row],[合計
 （単位：L)]],0)-IF(テーブル1[[#This Row],[出庫年度]]=2030,テーブル1[[#This Row],[合計
 （単位：L)]],0)</f>
        <v>0</v>
      </c>
      <c r="BW8" s="9">
        <f>テーブル1[[#This Row],[2030]]+IF(テーブル1[[#This Row],[入庫年度]]=2031,テーブル1[[#This Row],[合計
 （単位：L)]],0)-IF(テーブル1[[#This Row],[出庫年度]]=2031,テーブル1[[#This Row],[合計
 （単位：L)]],0)</f>
        <v>0</v>
      </c>
      <c r="BX8" s="9">
        <f>テーブル1[[#This Row],[2031]]+IF(テーブル1[[#This Row],[入庫年度]]=2032,テーブル1[[#This Row],[合計
 （単位：L)]],0)-IF(テーブル1[[#This Row],[出庫年度]]=2032,テーブル1[[#This Row],[合計
 （単位：L)]],0)</f>
        <v>0</v>
      </c>
      <c r="BY8" s="9">
        <f>テーブル1[[#This Row],[2032]]+IF(テーブル1[[#This Row],[入庫年度]]=2033,テーブル1[[#This Row],[合計
 （単位：L)]],0)-IF(テーブル1[[#This Row],[出庫年度]]=2033,テーブル1[[#This Row],[合計
 （単位：L)]],0)</f>
        <v>0</v>
      </c>
      <c r="BZ8" s="9">
        <f>テーブル1[[#This Row],[2033]]+IF(テーブル1[[#This Row],[入庫年度]]=2034,テーブル1[[#This Row],[合計
 （単位：L)]],0)-IF(テーブル1[[#This Row],[出庫年度]]=2034,テーブル1[[#This Row],[合計
 （単位：L)]],0)</f>
        <v>0</v>
      </c>
      <c r="CA8" s="9">
        <f>テーブル1[[#This Row],[2034]]+IF(テーブル1[[#This Row],[入庫年度]]=2035,テーブル1[[#This Row],[合計
 （単位：L)]],0)-IF(テーブル1[[#This Row],[出庫年度]]=2035,テーブル1[[#This Row],[合計
 （単位：L)]],0)</f>
        <v>0</v>
      </c>
      <c r="CB8" s="9">
        <f>テーブル1[[#This Row],[2035]]+IF(テーブル1[[#This Row],[入庫年度]]=2036,テーブル1[[#This Row],[合計
 （単位：L)]],0)-IF(テーブル1[[#This Row],[出庫年度]]=2036,テーブル1[[#This Row],[合計
 （単位：L)]],0)</f>
        <v>0</v>
      </c>
      <c r="CC8" s="9">
        <f>テーブル1[[#This Row],[2036]]+IF(テーブル1[[#This Row],[入庫年度]]=2037,テーブル1[[#This Row],[合計
 （単位：L)]],0)-IF(テーブル1[[#This Row],[出庫年度]]=2037,テーブル1[[#This Row],[合計
 （単位：L)]],0)</f>
        <v>0</v>
      </c>
      <c r="CD8" s="9">
        <f>テーブル1[[#This Row],[2037]]+IF(テーブル1[[#This Row],[入庫年度]]=2038,テーブル1[[#This Row],[合計
 （単位：L)]],0)-IF(テーブル1[[#This Row],[出庫年度]]=2038,テーブル1[[#This Row],[合計
 （単位：L)]],0)</f>
        <v>0</v>
      </c>
      <c r="CE8" s="9">
        <f>テーブル1[[#This Row],[2038]]+IF(テーブル1[[#This Row],[入庫年度]]=2039,テーブル1[[#This Row],[合計
 （単位：L)]],0)-IF(テーブル1[[#This Row],[出庫年度]]=2039,テーブル1[[#This Row],[合計
 （単位：L)]],0)</f>
        <v>0</v>
      </c>
      <c r="CF8" s="9">
        <f>テーブル1[[#This Row],[2039]]+IF(テーブル1[[#This Row],[入庫年度]]=2040,テーブル1[[#This Row],[合計
 （単位：L)]],0)-IF(テーブル1[[#This Row],[出庫年度]]=2040,テーブル1[[#This Row],[合計
 （単位：L)]],0)</f>
        <v>0</v>
      </c>
    </row>
    <row r="9" spans="1:84" ht="16.2" outlineLevel="1">
      <c r="A9" s="10">
        <v>0</v>
      </c>
      <c r="B9" s="11" t="s">
        <v>46</v>
      </c>
      <c r="C9" s="2" t="s">
        <v>81</v>
      </c>
      <c r="D9" s="12"/>
      <c r="E9" s="12"/>
      <c r="F9" s="15"/>
      <c r="G9" s="12"/>
      <c r="H9" s="10"/>
      <c r="I9" s="13"/>
      <c r="J9" s="12"/>
      <c r="K9" s="12"/>
      <c r="L9" s="11"/>
      <c r="M9" s="12"/>
      <c r="N9" s="12"/>
      <c r="O9" s="12"/>
      <c r="P9" s="12"/>
      <c r="Q9" s="12"/>
      <c r="R9" s="12"/>
      <c r="S9" s="12" t="s">
        <v>82</v>
      </c>
      <c r="T9" s="12"/>
      <c r="U9" s="12"/>
      <c r="V9" s="12" t="s">
        <v>83</v>
      </c>
      <c r="W9" s="13"/>
      <c r="X9" s="12"/>
      <c r="Y9" s="12"/>
      <c r="Z9" s="12"/>
      <c r="AA9" s="12"/>
      <c r="AB9" s="12"/>
      <c r="AC9" s="12"/>
      <c r="AD9" s="13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 t="s">
        <v>56</v>
      </c>
      <c r="AU9" s="9">
        <f>SUM(テーブル1[[#This Row],[販売価格]:[送料]])</f>
        <v>0</v>
      </c>
      <c r="AV9" s="9">
        <f>IF(テーブル1[[#This Row],[出庫日
 （売上・廃棄日）]]="",0,IF(テーブル1[[#This Row],[販売ステータス]]="済",テーブル1[[#This Row],[合計
 （単位：L)]],0))</f>
        <v>0</v>
      </c>
      <c r="AW9" s="9">
        <f>IF(テーブル1[[#This Row],[出庫日
 （売上・廃棄日）]]="",0,IF(テーブル1[[#This Row],[販売ステータス]]="廃棄",テーブル1[[#This Row],[合計
 （単位：L)]],0))</f>
        <v>0</v>
      </c>
      <c r="AX9" s="9">
        <f>IF(ISNUMBER(テーブル1[[#This Row],[合計
 （単位：L)]])=TRUE,テーブル1[[#This Row],[合計
 （単位：L)]],0)</f>
        <v>0</v>
      </c>
      <c r="AY9" s="9">
        <f>SUM(テーブル1[[#This Row],[販売量]:[廃棄量]])</f>
        <v>0</v>
      </c>
      <c r="AZ9" s="9">
        <f>テーブル1[[#This Row],[IN]]-テーブル1[[#This Row],[OUT]]</f>
        <v>0</v>
      </c>
      <c r="BA9" s="9" t="str">
        <f>IF(テーブル1[[#This Row],[IN]]-テーブル1[[#This Row],[OUT]]=テーブル1[[#This Row],[在庫量]],"","error")</f>
        <v/>
      </c>
      <c r="BB9" s="9" t="str">
        <f>IF(OR(テーブル1[[#This Row],[仕入れ日]]="",テーブル1[[#This Row],[仕入れ日]]="END")=TRUE,"",TEXT(テーブル1[[#This Row],[仕入れ日]],"yyyy/m"))</f>
        <v/>
      </c>
      <c r="BC9" s="9" t="str">
        <f>IF(OR(テーブル1[[#This Row],[仕入れ日]]="",テーブル1[[#This Row],[仕入れ日]]="END")=TRUE,"",IF(MONTH(テーブル1[[#This Row],[仕入れ日]])&lt;=3,YEAR(テーブル1[[#This Row],[仕入れ日]])-1,YEAR(テーブル1[[#This Row],[仕入れ日]])))</f>
        <v/>
      </c>
      <c r="BD9" s="9" t="str">
        <f>IF(OR(テーブル1[[#This Row],[出庫日
 （売上・廃棄日）]]="",テーブル1[[#This Row],[出庫日
 （売上・廃棄日）]]="END")=TRUE,"",TEXT(テーブル1[[#This Row],[出庫日
 （売上・廃棄日）]],"yyyy/m"))</f>
        <v/>
      </c>
      <c r="BE9" s="9" t="str">
        <f>IF(OR(テーブル1[[#This Row],[出庫日
 （売上・廃棄日）]]="",テーブル1[[#This Row],[出庫日
 （売上・廃棄日）]]="END")=TRUE,"",IF(MONTH(テーブル1[[#This Row],[出庫日
 （売上・廃棄日）]])&lt;=3,YEAR(テーブル1[[#This Row],[出庫日
 （売上・廃棄日）]])-1,YEAR(テーブル1[[#This Row],[出庫日
 （売上・廃棄日）]])))</f>
        <v/>
      </c>
      <c r="BF9" s="9" t="str">
        <f>IF(テーブル1[[#This Row],[売渡承諾書No]]="","",CONCATENATE(テーブル1[[#This Row],[買取店舗]],"-",テーブル1[[#This Row],[売渡承諾書No]]))</f>
        <v/>
      </c>
      <c r="BG9" s="9" t="str">
        <f>IFERROR(IF(OR(テーブル1[[#This Row],[No]]="",テーブル1[[#This Row],[出品日]]="")=TRUE,"",CONCATENATE(YEAR(テーブル1[[#This Row],[出品日]]),"/",MONTH(テーブル1[[#This Row],[出品日]]))),"")</f>
        <v/>
      </c>
      <c r="BL9" s="9">
        <f>IF(テーブル1[[#This Row],[入庫年度]]=2020,テーブル1[[#This Row],[合計
 （単位：L)]],0)-IF(テーブル1[[#This Row],[出庫年度]]=2020,テーブル1[[#This Row],[合計
 （単位：L)]],0)</f>
        <v>0</v>
      </c>
      <c r="BM9" s="9">
        <f>テーブル1[[#This Row],[2020]]+IF(テーブル1[[#This Row],[入庫年度]]=2021,テーブル1[[#This Row],[合計
 （単位：L)]],0)-IF(テーブル1[[#This Row],[出庫年度]]=2021,テーブル1[[#This Row],[合計
 （単位：L)]],0)</f>
        <v>0</v>
      </c>
      <c r="BN9" s="9">
        <f>テーブル1[[#This Row],[2021]]+IF(テーブル1[[#This Row],[入庫年度]]=2022,テーブル1[[#This Row],[合計
 （単位：L)]],0)-IF(テーブル1[[#This Row],[出庫年度]]=2022,テーブル1[[#This Row],[合計
 （単位：L)]],0)</f>
        <v>0</v>
      </c>
      <c r="BO9" s="9">
        <f>テーブル1[[#This Row],[2022]]+IF(テーブル1[[#This Row],[入庫年度]]=2023,テーブル1[[#This Row],[合計
 （単位：L)]],0)-IF(テーブル1[[#This Row],[出庫年度]]=2023,テーブル1[[#This Row],[合計
 （単位：L)]],0)</f>
        <v>0</v>
      </c>
      <c r="BP9" s="9">
        <f>テーブル1[[#This Row],[2023]]+IF(テーブル1[[#This Row],[入庫年度]]=2024,テーブル1[[#This Row],[合計
 （単位：L)]],0)-IF(テーブル1[[#This Row],[出庫年度]]=2024,テーブル1[[#This Row],[合計
 （単位：L)]],0)</f>
        <v>0</v>
      </c>
      <c r="BQ9" s="9">
        <f>テーブル1[[#This Row],[2024]]+IF(テーブル1[[#This Row],[入庫年度]]=2025,テーブル1[[#This Row],[合計
 （単位：L)]],0)-IF(テーブル1[[#This Row],[出庫年度]]=2025,テーブル1[[#This Row],[合計
 （単位：L)]],0)</f>
        <v>0</v>
      </c>
      <c r="BR9" s="9">
        <f>テーブル1[[#This Row],[2025]]+IF(テーブル1[[#This Row],[入庫年度]]=2026,テーブル1[[#This Row],[合計
 （単位：L)]],0)-IF(テーブル1[[#This Row],[出庫年度]]=2026,テーブル1[[#This Row],[合計
 （単位：L)]],0)</f>
        <v>0</v>
      </c>
      <c r="BS9" s="9">
        <f>テーブル1[[#This Row],[2026]]+IF(テーブル1[[#This Row],[入庫年度]]=2027,テーブル1[[#This Row],[合計
 （単位：L)]],0)-IF(テーブル1[[#This Row],[出庫年度]]=2027,テーブル1[[#This Row],[合計
 （単位：L)]],0)</f>
        <v>0</v>
      </c>
      <c r="BT9" s="9">
        <f>テーブル1[[#This Row],[2027]]+IF(テーブル1[[#This Row],[入庫年度]]=2028,テーブル1[[#This Row],[合計
 （単位：L)]],0)-IF(テーブル1[[#This Row],[出庫年度]]=2028,テーブル1[[#This Row],[合計
 （単位：L)]],0)</f>
        <v>0</v>
      </c>
      <c r="BU9" s="9">
        <f>テーブル1[[#This Row],[2028]]+IF(テーブル1[[#This Row],[入庫年度]]=2029,テーブル1[[#This Row],[合計
 （単位：L)]],0)-IF(テーブル1[[#This Row],[出庫年度]]=2029,テーブル1[[#This Row],[合計
 （単位：L)]],0)</f>
        <v>0</v>
      </c>
      <c r="BV9" s="9">
        <f>テーブル1[[#This Row],[2029]]+IF(テーブル1[[#This Row],[入庫年度]]=2030,テーブル1[[#This Row],[合計
 （単位：L)]],0)-IF(テーブル1[[#This Row],[出庫年度]]=2030,テーブル1[[#This Row],[合計
 （単位：L)]],0)</f>
        <v>0</v>
      </c>
      <c r="BW9" s="9">
        <f>テーブル1[[#This Row],[2030]]+IF(テーブル1[[#This Row],[入庫年度]]=2031,テーブル1[[#This Row],[合計
 （単位：L)]],0)-IF(テーブル1[[#This Row],[出庫年度]]=2031,テーブル1[[#This Row],[合計
 （単位：L)]],0)</f>
        <v>0</v>
      </c>
      <c r="BX9" s="9">
        <f>テーブル1[[#This Row],[2031]]+IF(テーブル1[[#This Row],[入庫年度]]=2032,テーブル1[[#This Row],[合計
 （単位：L)]],0)-IF(テーブル1[[#This Row],[出庫年度]]=2032,テーブル1[[#This Row],[合計
 （単位：L)]],0)</f>
        <v>0</v>
      </c>
      <c r="BY9" s="9">
        <f>テーブル1[[#This Row],[2032]]+IF(テーブル1[[#This Row],[入庫年度]]=2033,テーブル1[[#This Row],[合計
 （単位：L)]],0)-IF(テーブル1[[#This Row],[出庫年度]]=2033,テーブル1[[#This Row],[合計
 （単位：L)]],0)</f>
        <v>0</v>
      </c>
      <c r="BZ9" s="9">
        <f>テーブル1[[#This Row],[2033]]+IF(テーブル1[[#This Row],[入庫年度]]=2034,テーブル1[[#This Row],[合計
 （単位：L)]],0)-IF(テーブル1[[#This Row],[出庫年度]]=2034,テーブル1[[#This Row],[合計
 （単位：L)]],0)</f>
        <v>0</v>
      </c>
      <c r="CA9" s="9">
        <f>テーブル1[[#This Row],[2034]]+IF(テーブル1[[#This Row],[入庫年度]]=2035,テーブル1[[#This Row],[合計
 （単位：L)]],0)-IF(テーブル1[[#This Row],[出庫年度]]=2035,テーブル1[[#This Row],[合計
 （単位：L)]],0)</f>
        <v>0</v>
      </c>
      <c r="CB9" s="9">
        <f>テーブル1[[#This Row],[2035]]+IF(テーブル1[[#This Row],[入庫年度]]=2036,テーブル1[[#This Row],[合計
 （単位：L)]],0)-IF(テーブル1[[#This Row],[出庫年度]]=2036,テーブル1[[#This Row],[合計
 （単位：L)]],0)</f>
        <v>0</v>
      </c>
      <c r="CC9" s="9">
        <f>テーブル1[[#This Row],[2036]]+IF(テーブル1[[#This Row],[入庫年度]]=2037,テーブル1[[#This Row],[合計
 （単位：L)]],0)-IF(テーブル1[[#This Row],[出庫年度]]=2037,テーブル1[[#This Row],[合計
 （単位：L)]],0)</f>
        <v>0</v>
      </c>
      <c r="CD9" s="9">
        <f>テーブル1[[#This Row],[2037]]+IF(テーブル1[[#This Row],[入庫年度]]=2038,テーブル1[[#This Row],[合計
 （単位：L)]],0)-IF(テーブル1[[#This Row],[出庫年度]]=2038,テーブル1[[#This Row],[合計
 （単位：L)]],0)</f>
        <v>0</v>
      </c>
      <c r="CE9" s="9">
        <f>テーブル1[[#This Row],[2038]]+IF(テーブル1[[#This Row],[入庫年度]]=2039,テーブル1[[#This Row],[合計
 （単位：L)]],0)-IF(テーブル1[[#This Row],[出庫年度]]=2039,テーブル1[[#This Row],[合計
 （単位：L)]],0)</f>
        <v>0</v>
      </c>
      <c r="CF9" s="9">
        <f>テーブル1[[#This Row],[2039]]+IF(テーブル1[[#This Row],[入庫年度]]=2040,テーブル1[[#This Row],[合計
 （単位：L)]],0)-IF(テーブル1[[#This Row],[出庫年度]]=2040,テーブル1[[#This Row],[合計
 （単位：L)]],0)</f>
        <v>0</v>
      </c>
    </row>
    <row r="10" spans="1:84" ht="16.2" outlineLevel="1">
      <c r="A10" s="10">
        <v>0</v>
      </c>
      <c r="B10" s="11" t="s">
        <v>46</v>
      </c>
      <c r="C10" s="2" t="s">
        <v>84</v>
      </c>
      <c r="D10" s="12"/>
      <c r="E10" s="12"/>
      <c r="F10" s="15"/>
      <c r="G10" s="12"/>
      <c r="H10" s="10"/>
      <c r="I10" s="13"/>
      <c r="J10" s="12"/>
      <c r="K10" s="12"/>
      <c r="L10" s="11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3"/>
      <c r="X10" s="12"/>
      <c r="Y10" s="12"/>
      <c r="Z10" s="12"/>
      <c r="AA10" s="12"/>
      <c r="AB10" s="12"/>
      <c r="AC10" s="12"/>
      <c r="AD10" s="13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 t="s">
        <v>56</v>
      </c>
      <c r="AU10" s="9">
        <f>SUM(テーブル1[[#This Row],[販売価格]:[送料]])</f>
        <v>0</v>
      </c>
      <c r="AV10" s="9">
        <f>IF(テーブル1[[#This Row],[出庫日
 （売上・廃棄日）]]="",0,IF(テーブル1[[#This Row],[販売ステータス]]="済",テーブル1[[#This Row],[合計
 （単位：L)]],0))</f>
        <v>0</v>
      </c>
      <c r="AW10" s="9">
        <f>IF(テーブル1[[#This Row],[出庫日
 （売上・廃棄日）]]="",0,IF(テーブル1[[#This Row],[販売ステータス]]="廃棄",テーブル1[[#This Row],[合計
 （単位：L)]],0))</f>
        <v>0</v>
      </c>
      <c r="AX10" s="9">
        <f>IF(ISNUMBER(テーブル1[[#This Row],[合計
 （単位：L)]])=TRUE,テーブル1[[#This Row],[合計
 （単位：L)]],0)</f>
        <v>0</v>
      </c>
      <c r="AY10" s="9">
        <f>SUM(テーブル1[[#This Row],[販売量]:[廃棄量]])</f>
        <v>0</v>
      </c>
      <c r="AZ10" s="9">
        <f>テーブル1[[#This Row],[IN]]-テーブル1[[#This Row],[OUT]]</f>
        <v>0</v>
      </c>
      <c r="BA10" s="9" t="str">
        <f>IF(テーブル1[[#This Row],[IN]]-テーブル1[[#This Row],[OUT]]=テーブル1[[#This Row],[在庫量]],"","error")</f>
        <v/>
      </c>
      <c r="BB10" s="9" t="str">
        <f>IF(OR(テーブル1[[#This Row],[仕入れ日]]="",テーブル1[[#This Row],[仕入れ日]]="END")=TRUE,"",TEXT(テーブル1[[#This Row],[仕入れ日]],"yyyy/m"))</f>
        <v/>
      </c>
      <c r="BC10" s="9" t="str">
        <f>IF(OR(テーブル1[[#This Row],[仕入れ日]]="",テーブル1[[#This Row],[仕入れ日]]="END")=TRUE,"",IF(MONTH(テーブル1[[#This Row],[仕入れ日]])&lt;=3,YEAR(テーブル1[[#This Row],[仕入れ日]])-1,YEAR(テーブル1[[#This Row],[仕入れ日]])))</f>
        <v/>
      </c>
      <c r="BD10" s="9" t="str">
        <f>IF(OR(テーブル1[[#This Row],[出庫日
 （売上・廃棄日）]]="",テーブル1[[#This Row],[出庫日
 （売上・廃棄日）]]="END")=TRUE,"",TEXT(テーブル1[[#This Row],[出庫日
 （売上・廃棄日）]],"yyyy/m"))</f>
        <v/>
      </c>
      <c r="BE10" s="9" t="str">
        <f>IF(OR(テーブル1[[#This Row],[出庫日
 （売上・廃棄日）]]="",テーブル1[[#This Row],[出庫日
 （売上・廃棄日）]]="END")=TRUE,"",IF(MONTH(テーブル1[[#This Row],[出庫日
 （売上・廃棄日）]])&lt;=3,YEAR(テーブル1[[#This Row],[出庫日
 （売上・廃棄日）]])-1,YEAR(テーブル1[[#This Row],[出庫日
 （売上・廃棄日）]])))</f>
        <v/>
      </c>
      <c r="BF10" s="9" t="str">
        <f>IF(テーブル1[[#This Row],[売渡承諾書No]]="","",CONCATENATE(テーブル1[[#This Row],[買取店舗]],"-",テーブル1[[#This Row],[売渡承諾書No]]))</f>
        <v/>
      </c>
      <c r="BG10" s="9" t="str">
        <f>IFERROR(IF(OR(テーブル1[[#This Row],[No]]="",テーブル1[[#This Row],[出品日]]="")=TRUE,"",CONCATENATE(YEAR(テーブル1[[#This Row],[出品日]]),"/",MONTH(テーブル1[[#This Row],[出品日]]))),"")</f>
        <v/>
      </c>
      <c r="BL10" s="9">
        <f>IF(テーブル1[[#This Row],[入庫年度]]=2020,テーブル1[[#This Row],[合計
 （単位：L)]],0)-IF(テーブル1[[#This Row],[出庫年度]]=2020,テーブル1[[#This Row],[合計
 （単位：L)]],0)</f>
        <v>0</v>
      </c>
      <c r="BM10" s="9">
        <f>テーブル1[[#This Row],[2020]]+IF(テーブル1[[#This Row],[入庫年度]]=2021,テーブル1[[#This Row],[合計
 （単位：L)]],0)-IF(テーブル1[[#This Row],[出庫年度]]=2021,テーブル1[[#This Row],[合計
 （単位：L)]],0)</f>
        <v>0</v>
      </c>
      <c r="BN10" s="9">
        <f>テーブル1[[#This Row],[2021]]+IF(テーブル1[[#This Row],[入庫年度]]=2022,テーブル1[[#This Row],[合計
 （単位：L)]],0)-IF(テーブル1[[#This Row],[出庫年度]]=2022,テーブル1[[#This Row],[合計
 （単位：L)]],0)</f>
        <v>0</v>
      </c>
      <c r="BO10" s="9">
        <f>テーブル1[[#This Row],[2022]]+IF(テーブル1[[#This Row],[入庫年度]]=2023,テーブル1[[#This Row],[合計
 （単位：L)]],0)-IF(テーブル1[[#This Row],[出庫年度]]=2023,テーブル1[[#This Row],[合計
 （単位：L)]],0)</f>
        <v>0</v>
      </c>
      <c r="BP10" s="9">
        <f>テーブル1[[#This Row],[2023]]+IF(テーブル1[[#This Row],[入庫年度]]=2024,テーブル1[[#This Row],[合計
 （単位：L)]],0)-IF(テーブル1[[#This Row],[出庫年度]]=2024,テーブル1[[#This Row],[合計
 （単位：L)]],0)</f>
        <v>0</v>
      </c>
      <c r="BQ10" s="9">
        <f>テーブル1[[#This Row],[2024]]+IF(テーブル1[[#This Row],[入庫年度]]=2025,テーブル1[[#This Row],[合計
 （単位：L)]],0)-IF(テーブル1[[#This Row],[出庫年度]]=2025,テーブル1[[#This Row],[合計
 （単位：L)]],0)</f>
        <v>0</v>
      </c>
      <c r="BR10" s="9">
        <f>テーブル1[[#This Row],[2025]]+IF(テーブル1[[#This Row],[入庫年度]]=2026,テーブル1[[#This Row],[合計
 （単位：L)]],0)-IF(テーブル1[[#This Row],[出庫年度]]=2026,テーブル1[[#This Row],[合計
 （単位：L)]],0)</f>
        <v>0</v>
      </c>
      <c r="BS10" s="9">
        <f>テーブル1[[#This Row],[2026]]+IF(テーブル1[[#This Row],[入庫年度]]=2027,テーブル1[[#This Row],[合計
 （単位：L)]],0)-IF(テーブル1[[#This Row],[出庫年度]]=2027,テーブル1[[#This Row],[合計
 （単位：L)]],0)</f>
        <v>0</v>
      </c>
      <c r="BT10" s="9">
        <f>テーブル1[[#This Row],[2027]]+IF(テーブル1[[#This Row],[入庫年度]]=2028,テーブル1[[#This Row],[合計
 （単位：L)]],0)-IF(テーブル1[[#This Row],[出庫年度]]=2028,テーブル1[[#This Row],[合計
 （単位：L)]],0)</f>
        <v>0</v>
      </c>
      <c r="BU10" s="9">
        <f>テーブル1[[#This Row],[2028]]+IF(テーブル1[[#This Row],[入庫年度]]=2029,テーブル1[[#This Row],[合計
 （単位：L)]],0)-IF(テーブル1[[#This Row],[出庫年度]]=2029,テーブル1[[#This Row],[合計
 （単位：L)]],0)</f>
        <v>0</v>
      </c>
      <c r="BV10" s="9">
        <f>テーブル1[[#This Row],[2029]]+IF(テーブル1[[#This Row],[入庫年度]]=2030,テーブル1[[#This Row],[合計
 （単位：L)]],0)-IF(テーブル1[[#This Row],[出庫年度]]=2030,テーブル1[[#This Row],[合計
 （単位：L)]],0)</f>
        <v>0</v>
      </c>
      <c r="BW10" s="9">
        <f>テーブル1[[#This Row],[2030]]+IF(テーブル1[[#This Row],[入庫年度]]=2031,テーブル1[[#This Row],[合計
 （単位：L)]],0)-IF(テーブル1[[#This Row],[出庫年度]]=2031,テーブル1[[#This Row],[合計
 （単位：L)]],0)</f>
        <v>0</v>
      </c>
      <c r="BX10" s="9">
        <f>テーブル1[[#This Row],[2031]]+IF(テーブル1[[#This Row],[入庫年度]]=2032,テーブル1[[#This Row],[合計
 （単位：L)]],0)-IF(テーブル1[[#This Row],[出庫年度]]=2032,テーブル1[[#This Row],[合計
 （単位：L)]],0)</f>
        <v>0</v>
      </c>
      <c r="BY10" s="9">
        <f>テーブル1[[#This Row],[2032]]+IF(テーブル1[[#This Row],[入庫年度]]=2033,テーブル1[[#This Row],[合計
 （単位：L)]],0)-IF(テーブル1[[#This Row],[出庫年度]]=2033,テーブル1[[#This Row],[合計
 （単位：L)]],0)</f>
        <v>0</v>
      </c>
      <c r="BZ10" s="9">
        <f>テーブル1[[#This Row],[2033]]+IF(テーブル1[[#This Row],[入庫年度]]=2034,テーブル1[[#This Row],[合計
 （単位：L)]],0)-IF(テーブル1[[#This Row],[出庫年度]]=2034,テーブル1[[#This Row],[合計
 （単位：L)]],0)</f>
        <v>0</v>
      </c>
      <c r="CA10" s="9">
        <f>テーブル1[[#This Row],[2034]]+IF(テーブル1[[#This Row],[入庫年度]]=2035,テーブル1[[#This Row],[合計
 （単位：L)]],0)-IF(テーブル1[[#This Row],[出庫年度]]=2035,テーブル1[[#This Row],[合計
 （単位：L)]],0)</f>
        <v>0</v>
      </c>
      <c r="CB10" s="9">
        <f>テーブル1[[#This Row],[2035]]+IF(テーブル1[[#This Row],[入庫年度]]=2036,テーブル1[[#This Row],[合計
 （単位：L)]],0)-IF(テーブル1[[#This Row],[出庫年度]]=2036,テーブル1[[#This Row],[合計
 （単位：L)]],0)</f>
        <v>0</v>
      </c>
      <c r="CC10" s="9">
        <f>テーブル1[[#This Row],[2036]]+IF(テーブル1[[#This Row],[入庫年度]]=2037,テーブル1[[#This Row],[合計
 （単位：L)]],0)-IF(テーブル1[[#This Row],[出庫年度]]=2037,テーブル1[[#This Row],[合計
 （単位：L)]],0)</f>
        <v>0</v>
      </c>
      <c r="CD10" s="9">
        <f>テーブル1[[#This Row],[2037]]+IF(テーブル1[[#This Row],[入庫年度]]=2038,テーブル1[[#This Row],[合計
 （単位：L)]],0)-IF(テーブル1[[#This Row],[出庫年度]]=2038,テーブル1[[#This Row],[合計
 （単位：L)]],0)</f>
        <v>0</v>
      </c>
      <c r="CE10" s="9">
        <f>テーブル1[[#This Row],[2038]]+IF(テーブル1[[#This Row],[入庫年度]]=2039,テーブル1[[#This Row],[合計
 （単位：L)]],0)-IF(テーブル1[[#This Row],[出庫年度]]=2039,テーブル1[[#This Row],[合計
 （単位：L)]],0)</f>
        <v>0</v>
      </c>
      <c r="CF10" s="9">
        <f>テーブル1[[#This Row],[2039]]+IF(テーブル1[[#This Row],[入庫年度]]=2040,テーブル1[[#This Row],[合計
 （単位：L)]],0)-IF(テーブル1[[#This Row],[出庫年度]]=2040,テーブル1[[#This Row],[合計
 （単位：L)]],0)</f>
        <v>0</v>
      </c>
    </row>
    <row r="11" spans="1:84" ht="16.2" outlineLevel="1">
      <c r="A11" s="10">
        <v>0</v>
      </c>
      <c r="B11" s="11" t="s">
        <v>46</v>
      </c>
      <c r="C11" s="2" t="s">
        <v>85</v>
      </c>
      <c r="D11" s="12"/>
      <c r="E11" s="12"/>
      <c r="F11" s="15"/>
      <c r="G11" s="12"/>
      <c r="H11" s="10"/>
      <c r="I11" s="13"/>
      <c r="J11" s="12"/>
      <c r="K11" s="12"/>
      <c r="L11" s="11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3"/>
      <c r="X11" s="12"/>
      <c r="Y11" s="12"/>
      <c r="Z11" s="12"/>
      <c r="AA11" s="12"/>
      <c r="AB11" s="12"/>
      <c r="AC11" s="12"/>
      <c r="AD11" s="13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 t="s">
        <v>56</v>
      </c>
      <c r="AU11" s="9">
        <f>SUM(テーブル1[[#This Row],[販売価格]:[送料]])</f>
        <v>0</v>
      </c>
      <c r="AV11" s="9">
        <f>IF(テーブル1[[#This Row],[出庫日
 （売上・廃棄日）]]="",0,IF(テーブル1[[#This Row],[販売ステータス]]="済",テーブル1[[#This Row],[合計
 （単位：L)]],0))</f>
        <v>0</v>
      </c>
      <c r="AW11" s="9">
        <f>IF(テーブル1[[#This Row],[出庫日
 （売上・廃棄日）]]="",0,IF(テーブル1[[#This Row],[販売ステータス]]="廃棄",テーブル1[[#This Row],[合計
 （単位：L)]],0))</f>
        <v>0</v>
      </c>
      <c r="AX11" s="9">
        <f>IF(ISNUMBER(テーブル1[[#This Row],[合計
 （単位：L)]])=TRUE,テーブル1[[#This Row],[合計
 （単位：L)]],0)</f>
        <v>0</v>
      </c>
      <c r="AY11" s="9">
        <f>SUM(テーブル1[[#This Row],[販売量]:[廃棄量]])</f>
        <v>0</v>
      </c>
      <c r="AZ11" s="9">
        <f>テーブル1[[#This Row],[IN]]-テーブル1[[#This Row],[OUT]]</f>
        <v>0</v>
      </c>
      <c r="BA11" s="9" t="str">
        <f>IF(テーブル1[[#This Row],[IN]]-テーブル1[[#This Row],[OUT]]=テーブル1[[#This Row],[在庫量]],"","error")</f>
        <v/>
      </c>
      <c r="BB11" s="9" t="str">
        <f>IF(OR(テーブル1[[#This Row],[仕入れ日]]="",テーブル1[[#This Row],[仕入れ日]]="END")=TRUE,"",TEXT(テーブル1[[#This Row],[仕入れ日]],"yyyy/m"))</f>
        <v/>
      </c>
      <c r="BC11" s="9" t="str">
        <f>IF(OR(テーブル1[[#This Row],[仕入れ日]]="",テーブル1[[#This Row],[仕入れ日]]="END")=TRUE,"",IF(MONTH(テーブル1[[#This Row],[仕入れ日]])&lt;=3,YEAR(テーブル1[[#This Row],[仕入れ日]])-1,YEAR(テーブル1[[#This Row],[仕入れ日]])))</f>
        <v/>
      </c>
      <c r="BD11" s="9" t="str">
        <f>IF(OR(テーブル1[[#This Row],[出庫日
 （売上・廃棄日）]]="",テーブル1[[#This Row],[出庫日
 （売上・廃棄日）]]="END")=TRUE,"",TEXT(テーブル1[[#This Row],[出庫日
 （売上・廃棄日）]],"yyyy/m"))</f>
        <v/>
      </c>
      <c r="BE11" s="9" t="str">
        <f>IF(OR(テーブル1[[#This Row],[出庫日
 （売上・廃棄日）]]="",テーブル1[[#This Row],[出庫日
 （売上・廃棄日）]]="END")=TRUE,"",IF(MONTH(テーブル1[[#This Row],[出庫日
 （売上・廃棄日）]])&lt;=3,YEAR(テーブル1[[#This Row],[出庫日
 （売上・廃棄日）]])-1,YEAR(テーブル1[[#This Row],[出庫日
 （売上・廃棄日）]])))</f>
        <v/>
      </c>
      <c r="BF11" s="9" t="str">
        <f>IF(テーブル1[[#This Row],[売渡承諾書No]]="","",CONCATENATE(テーブル1[[#This Row],[買取店舗]],"-",テーブル1[[#This Row],[売渡承諾書No]]))</f>
        <v/>
      </c>
      <c r="BG11" s="9" t="str">
        <f>IFERROR(IF(OR(テーブル1[[#This Row],[No]]="",テーブル1[[#This Row],[出品日]]="")=TRUE,"",CONCATENATE(YEAR(テーブル1[[#This Row],[出品日]]),"/",MONTH(テーブル1[[#This Row],[出品日]]))),"")</f>
        <v/>
      </c>
      <c r="BL11" s="9">
        <f>IF(テーブル1[[#This Row],[入庫年度]]=2020,テーブル1[[#This Row],[合計
 （単位：L)]],0)-IF(テーブル1[[#This Row],[出庫年度]]=2020,テーブル1[[#This Row],[合計
 （単位：L)]],0)</f>
        <v>0</v>
      </c>
      <c r="BM11" s="9">
        <f>テーブル1[[#This Row],[2020]]+IF(テーブル1[[#This Row],[入庫年度]]=2021,テーブル1[[#This Row],[合計
 （単位：L)]],0)-IF(テーブル1[[#This Row],[出庫年度]]=2021,テーブル1[[#This Row],[合計
 （単位：L)]],0)</f>
        <v>0</v>
      </c>
      <c r="BN11" s="9">
        <f>テーブル1[[#This Row],[2021]]+IF(テーブル1[[#This Row],[入庫年度]]=2022,テーブル1[[#This Row],[合計
 （単位：L)]],0)-IF(テーブル1[[#This Row],[出庫年度]]=2022,テーブル1[[#This Row],[合計
 （単位：L)]],0)</f>
        <v>0</v>
      </c>
      <c r="BO11" s="9">
        <f>テーブル1[[#This Row],[2022]]+IF(テーブル1[[#This Row],[入庫年度]]=2023,テーブル1[[#This Row],[合計
 （単位：L)]],0)-IF(テーブル1[[#This Row],[出庫年度]]=2023,テーブル1[[#This Row],[合計
 （単位：L)]],0)</f>
        <v>0</v>
      </c>
      <c r="BP11" s="9">
        <f>テーブル1[[#This Row],[2023]]+IF(テーブル1[[#This Row],[入庫年度]]=2024,テーブル1[[#This Row],[合計
 （単位：L)]],0)-IF(テーブル1[[#This Row],[出庫年度]]=2024,テーブル1[[#This Row],[合計
 （単位：L)]],0)</f>
        <v>0</v>
      </c>
      <c r="BQ11" s="9">
        <f>テーブル1[[#This Row],[2024]]+IF(テーブル1[[#This Row],[入庫年度]]=2025,テーブル1[[#This Row],[合計
 （単位：L)]],0)-IF(テーブル1[[#This Row],[出庫年度]]=2025,テーブル1[[#This Row],[合計
 （単位：L)]],0)</f>
        <v>0</v>
      </c>
      <c r="BR11" s="9">
        <f>テーブル1[[#This Row],[2025]]+IF(テーブル1[[#This Row],[入庫年度]]=2026,テーブル1[[#This Row],[合計
 （単位：L)]],0)-IF(テーブル1[[#This Row],[出庫年度]]=2026,テーブル1[[#This Row],[合計
 （単位：L)]],0)</f>
        <v>0</v>
      </c>
      <c r="BS11" s="9">
        <f>テーブル1[[#This Row],[2026]]+IF(テーブル1[[#This Row],[入庫年度]]=2027,テーブル1[[#This Row],[合計
 （単位：L)]],0)-IF(テーブル1[[#This Row],[出庫年度]]=2027,テーブル1[[#This Row],[合計
 （単位：L)]],0)</f>
        <v>0</v>
      </c>
      <c r="BT11" s="9">
        <f>テーブル1[[#This Row],[2027]]+IF(テーブル1[[#This Row],[入庫年度]]=2028,テーブル1[[#This Row],[合計
 （単位：L)]],0)-IF(テーブル1[[#This Row],[出庫年度]]=2028,テーブル1[[#This Row],[合計
 （単位：L)]],0)</f>
        <v>0</v>
      </c>
      <c r="BU11" s="9">
        <f>テーブル1[[#This Row],[2028]]+IF(テーブル1[[#This Row],[入庫年度]]=2029,テーブル1[[#This Row],[合計
 （単位：L)]],0)-IF(テーブル1[[#This Row],[出庫年度]]=2029,テーブル1[[#This Row],[合計
 （単位：L)]],0)</f>
        <v>0</v>
      </c>
      <c r="BV11" s="9">
        <f>テーブル1[[#This Row],[2029]]+IF(テーブル1[[#This Row],[入庫年度]]=2030,テーブル1[[#This Row],[合計
 （単位：L)]],0)-IF(テーブル1[[#This Row],[出庫年度]]=2030,テーブル1[[#This Row],[合計
 （単位：L)]],0)</f>
        <v>0</v>
      </c>
      <c r="BW11" s="9">
        <f>テーブル1[[#This Row],[2030]]+IF(テーブル1[[#This Row],[入庫年度]]=2031,テーブル1[[#This Row],[合計
 （単位：L)]],0)-IF(テーブル1[[#This Row],[出庫年度]]=2031,テーブル1[[#This Row],[合計
 （単位：L)]],0)</f>
        <v>0</v>
      </c>
      <c r="BX11" s="9">
        <f>テーブル1[[#This Row],[2031]]+IF(テーブル1[[#This Row],[入庫年度]]=2032,テーブル1[[#This Row],[合計
 （単位：L)]],0)-IF(テーブル1[[#This Row],[出庫年度]]=2032,テーブル1[[#This Row],[合計
 （単位：L)]],0)</f>
        <v>0</v>
      </c>
      <c r="BY11" s="9">
        <f>テーブル1[[#This Row],[2032]]+IF(テーブル1[[#This Row],[入庫年度]]=2033,テーブル1[[#This Row],[合計
 （単位：L)]],0)-IF(テーブル1[[#This Row],[出庫年度]]=2033,テーブル1[[#This Row],[合計
 （単位：L)]],0)</f>
        <v>0</v>
      </c>
      <c r="BZ11" s="9">
        <f>テーブル1[[#This Row],[2033]]+IF(テーブル1[[#This Row],[入庫年度]]=2034,テーブル1[[#This Row],[合計
 （単位：L)]],0)-IF(テーブル1[[#This Row],[出庫年度]]=2034,テーブル1[[#This Row],[合計
 （単位：L)]],0)</f>
        <v>0</v>
      </c>
      <c r="CA11" s="9">
        <f>テーブル1[[#This Row],[2034]]+IF(テーブル1[[#This Row],[入庫年度]]=2035,テーブル1[[#This Row],[合計
 （単位：L)]],0)-IF(テーブル1[[#This Row],[出庫年度]]=2035,テーブル1[[#This Row],[合計
 （単位：L)]],0)</f>
        <v>0</v>
      </c>
      <c r="CB11" s="9">
        <f>テーブル1[[#This Row],[2035]]+IF(テーブル1[[#This Row],[入庫年度]]=2036,テーブル1[[#This Row],[合計
 （単位：L)]],0)-IF(テーブル1[[#This Row],[出庫年度]]=2036,テーブル1[[#This Row],[合計
 （単位：L)]],0)</f>
        <v>0</v>
      </c>
      <c r="CC11" s="9">
        <f>テーブル1[[#This Row],[2036]]+IF(テーブル1[[#This Row],[入庫年度]]=2037,テーブル1[[#This Row],[合計
 （単位：L)]],0)-IF(テーブル1[[#This Row],[出庫年度]]=2037,テーブル1[[#This Row],[合計
 （単位：L)]],0)</f>
        <v>0</v>
      </c>
      <c r="CD11" s="9">
        <f>テーブル1[[#This Row],[2037]]+IF(テーブル1[[#This Row],[入庫年度]]=2038,テーブル1[[#This Row],[合計
 （単位：L)]],0)-IF(テーブル1[[#This Row],[出庫年度]]=2038,テーブル1[[#This Row],[合計
 （単位：L)]],0)</f>
        <v>0</v>
      </c>
      <c r="CE11" s="9">
        <f>テーブル1[[#This Row],[2038]]+IF(テーブル1[[#This Row],[入庫年度]]=2039,テーブル1[[#This Row],[合計
 （単位：L)]],0)-IF(テーブル1[[#This Row],[出庫年度]]=2039,テーブル1[[#This Row],[合計
 （単位：L)]],0)</f>
        <v>0</v>
      </c>
      <c r="CF11" s="9">
        <f>テーブル1[[#This Row],[2039]]+IF(テーブル1[[#This Row],[入庫年度]]=2040,テーブル1[[#This Row],[合計
 （単位：L)]],0)-IF(テーブル1[[#This Row],[出庫年度]]=2040,テーブル1[[#This Row],[合計
 （単位：L)]],0)</f>
        <v>0</v>
      </c>
    </row>
    <row r="12" spans="1:84" ht="16.2" outlineLevel="1">
      <c r="A12" s="10">
        <v>0</v>
      </c>
      <c r="B12" s="11" t="s">
        <v>46</v>
      </c>
      <c r="C12" s="2" t="s">
        <v>86</v>
      </c>
      <c r="D12" s="12"/>
      <c r="E12" s="12"/>
      <c r="F12" s="15"/>
      <c r="G12" s="12"/>
      <c r="H12" s="10"/>
      <c r="I12" s="13"/>
      <c r="J12" s="12"/>
      <c r="K12" s="12"/>
      <c r="L12" s="11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3"/>
      <c r="X12" s="12"/>
      <c r="Y12" s="12"/>
      <c r="Z12" s="12"/>
      <c r="AA12" s="12"/>
      <c r="AB12" s="12"/>
      <c r="AC12" s="12"/>
      <c r="AD12" s="13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 t="s">
        <v>56</v>
      </c>
      <c r="AU12" s="9">
        <f>SUM(テーブル1[[#This Row],[販売価格]:[送料]])</f>
        <v>0</v>
      </c>
      <c r="AV12" s="9">
        <f>IF(テーブル1[[#This Row],[出庫日
 （売上・廃棄日）]]="",0,IF(テーブル1[[#This Row],[販売ステータス]]="済",テーブル1[[#This Row],[合計
 （単位：L)]],0))</f>
        <v>0</v>
      </c>
      <c r="AW12" s="9">
        <f>IF(テーブル1[[#This Row],[出庫日
 （売上・廃棄日）]]="",0,IF(テーブル1[[#This Row],[販売ステータス]]="廃棄",テーブル1[[#This Row],[合計
 （単位：L)]],0))</f>
        <v>0</v>
      </c>
      <c r="AX12" s="9">
        <f>IF(ISNUMBER(テーブル1[[#This Row],[合計
 （単位：L)]])=TRUE,テーブル1[[#This Row],[合計
 （単位：L)]],0)</f>
        <v>0</v>
      </c>
      <c r="AY12" s="9">
        <f>SUM(テーブル1[[#This Row],[販売量]:[廃棄量]])</f>
        <v>0</v>
      </c>
      <c r="AZ12" s="9">
        <f>テーブル1[[#This Row],[IN]]-テーブル1[[#This Row],[OUT]]</f>
        <v>0</v>
      </c>
      <c r="BA12" s="9" t="str">
        <f>IF(テーブル1[[#This Row],[IN]]-テーブル1[[#This Row],[OUT]]=テーブル1[[#This Row],[在庫量]],"","error")</f>
        <v/>
      </c>
      <c r="BB12" s="9" t="str">
        <f>IF(OR(テーブル1[[#This Row],[仕入れ日]]="",テーブル1[[#This Row],[仕入れ日]]="END")=TRUE,"",TEXT(テーブル1[[#This Row],[仕入れ日]],"yyyy/m"))</f>
        <v/>
      </c>
      <c r="BC12" s="9" t="str">
        <f>IF(OR(テーブル1[[#This Row],[仕入れ日]]="",テーブル1[[#This Row],[仕入れ日]]="END")=TRUE,"",IF(MONTH(テーブル1[[#This Row],[仕入れ日]])&lt;=3,YEAR(テーブル1[[#This Row],[仕入れ日]])-1,YEAR(テーブル1[[#This Row],[仕入れ日]])))</f>
        <v/>
      </c>
      <c r="BD12" s="9" t="str">
        <f>IF(OR(テーブル1[[#This Row],[出庫日
 （売上・廃棄日）]]="",テーブル1[[#This Row],[出庫日
 （売上・廃棄日）]]="END")=TRUE,"",TEXT(テーブル1[[#This Row],[出庫日
 （売上・廃棄日）]],"yyyy/m"))</f>
        <v/>
      </c>
      <c r="BE12" s="9" t="str">
        <f>IF(OR(テーブル1[[#This Row],[出庫日
 （売上・廃棄日）]]="",テーブル1[[#This Row],[出庫日
 （売上・廃棄日）]]="END")=TRUE,"",IF(MONTH(テーブル1[[#This Row],[出庫日
 （売上・廃棄日）]])&lt;=3,YEAR(テーブル1[[#This Row],[出庫日
 （売上・廃棄日）]])-1,YEAR(テーブル1[[#This Row],[出庫日
 （売上・廃棄日）]])))</f>
        <v/>
      </c>
      <c r="BF12" s="9" t="str">
        <f>IF(テーブル1[[#This Row],[売渡承諾書No]]="","",CONCATENATE(テーブル1[[#This Row],[買取店舗]],"-",テーブル1[[#This Row],[売渡承諾書No]]))</f>
        <v/>
      </c>
      <c r="BG12" s="9" t="str">
        <f>IFERROR(IF(OR(テーブル1[[#This Row],[No]]="",テーブル1[[#This Row],[出品日]]="")=TRUE,"",CONCATENATE(YEAR(テーブル1[[#This Row],[出品日]]),"/",MONTH(テーブル1[[#This Row],[出品日]]))),"")</f>
        <v/>
      </c>
      <c r="BL12" s="9">
        <f>IF(テーブル1[[#This Row],[入庫年度]]=2020,テーブル1[[#This Row],[合計
 （単位：L)]],0)-IF(テーブル1[[#This Row],[出庫年度]]=2020,テーブル1[[#This Row],[合計
 （単位：L)]],0)</f>
        <v>0</v>
      </c>
      <c r="BM12" s="9">
        <f>テーブル1[[#This Row],[2020]]+IF(テーブル1[[#This Row],[入庫年度]]=2021,テーブル1[[#This Row],[合計
 （単位：L)]],0)-IF(テーブル1[[#This Row],[出庫年度]]=2021,テーブル1[[#This Row],[合計
 （単位：L)]],0)</f>
        <v>0</v>
      </c>
      <c r="BN12" s="9">
        <f>テーブル1[[#This Row],[2021]]+IF(テーブル1[[#This Row],[入庫年度]]=2022,テーブル1[[#This Row],[合計
 （単位：L)]],0)-IF(テーブル1[[#This Row],[出庫年度]]=2022,テーブル1[[#This Row],[合計
 （単位：L)]],0)</f>
        <v>0</v>
      </c>
      <c r="BO12" s="9">
        <f>テーブル1[[#This Row],[2022]]+IF(テーブル1[[#This Row],[入庫年度]]=2023,テーブル1[[#This Row],[合計
 （単位：L)]],0)-IF(テーブル1[[#This Row],[出庫年度]]=2023,テーブル1[[#This Row],[合計
 （単位：L)]],0)</f>
        <v>0</v>
      </c>
      <c r="BP12" s="9">
        <f>テーブル1[[#This Row],[2023]]+IF(テーブル1[[#This Row],[入庫年度]]=2024,テーブル1[[#This Row],[合計
 （単位：L)]],0)-IF(テーブル1[[#This Row],[出庫年度]]=2024,テーブル1[[#This Row],[合計
 （単位：L)]],0)</f>
        <v>0</v>
      </c>
      <c r="BQ12" s="9">
        <f>テーブル1[[#This Row],[2024]]+IF(テーブル1[[#This Row],[入庫年度]]=2025,テーブル1[[#This Row],[合計
 （単位：L)]],0)-IF(テーブル1[[#This Row],[出庫年度]]=2025,テーブル1[[#This Row],[合計
 （単位：L)]],0)</f>
        <v>0</v>
      </c>
      <c r="BR12" s="9">
        <f>テーブル1[[#This Row],[2025]]+IF(テーブル1[[#This Row],[入庫年度]]=2026,テーブル1[[#This Row],[合計
 （単位：L)]],0)-IF(テーブル1[[#This Row],[出庫年度]]=2026,テーブル1[[#This Row],[合計
 （単位：L)]],0)</f>
        <v>0</v>
      </c>
      <c r="BS12" s="9">
        <f>テーブル1[[#This Row],[2026]]+IF(テーブル1[[#This Row],[入庫年度]]=2027,テーブル1[[#This Row],[合計
 （単位：L)]],0)-IF(テーブル1[[#This Row],[出庫年度]]=2027,テーブル1[[#This Row],[合計
 （単位：L)]],0)</f>
        <v>0</v>
      </c>
      <c r="BT12" s="9">
        <f>テーブル1[[#This Row],[2027]]+IF(テーブル1[[#This Row],[入庫年度]]=2028,テーブル1[[#This Row],[合計
 （単位：L)]],0)-IF(テーブル1[[#This Row],[出庫年度]]=2028,テーブル1[[#This Row],[合計
 （単位：L)]],0)</f>
        <v>0</v>
      </c>
      <c r="BU12" s="9">
        <f>テーブル1[[#This Row],[2028]]+IF(テーブル1[[#This Row],[入庫年度]]=2029,テーブル1[[#This Row],[合計
 （単位：L)]],0)-IF(テーブル1[[#This Row],[出庫年度]]=2029,テーブル1[[#This Row],[合計
 （単位：L)]],0)</f>
        <v>0</v>
      </c>
      <c r="BV12" s="9">
        <f>テーブル1[[#This Row],[2029]]+IF(テーブル1[[#This Row],[入庫年度]]=2030,テーブル1[[#This Row],[合計
 （単位：L)]],0)-IF(テーブル1[[#This Row],[出庫年度]]=2030,テーブル1[[#This Row],[合計
 （単位：L)]],0)</f>
        <v>0</v>
      </c>
      <c r="BW12" s="9">
        <f>テーブル1[[#This Row],[2030]]+IF(テーブル1[[#This Row],[入庫年度]]=2031,テーブル1[[#This Row],[合計
 （単位：L)]],0)-IF(テーブル1[[#This Row],[出庫年度]]=2031,テーブル1[[#This Row],[合計
 （単位：L)]],0)</f>
        <v>0</v>
      </c>
      <c r="BX12" s="9">
        <f>テーブル1[[#This Row],[2031]]+IF(テーブル1[[#This Row],[入庫年度]]=2032,テーブル1[[#This Row],[合計
 （単位：L)]],0)-IF(テーブル1[[#This Row],[出庫年度]]=2032,テーブル1[[#This Row],[合計
 （単位：L)]],0)</f>
        <v>0</v>
      </c>
      <c r="BY12" s="9">
        <f>テーブル1[[#This Row],[2032]]+IF(テーブル1[[#This Row],[入庫年度]]=2033,テーブル1[[#This Row],[合計
 （単位：L)]],0)-IF(テーブル1[[#This Row],[出庫年度]]=2033,テーブル1[[#This Row],[合計
 （単位：L)]],0)</f>
        <v>0</v>
      </c>
      <c r="BZ12" s="9">
        <f>テーブル1[[#This Row],[2033]]+IF(テーブル1[[#This Row],[入庫年度]]=2034,テーブル1[[#This Row],[合計
 （単位：L)]],0)-IF(テーブル1[[#This Row],[出庫年度]]=2034,テーブル1[[#This Row],[合計
 （単位：L)]],0)</f>
        <v>0</v>
      </c>
      <c r="CA12" s="9">
        <f>テーブル1[[#This Row],[2034]]+IF(テーブル1[[#This Row],[入庫年度]]=2035,テーブル1[[#This Row],[合計
 （単位：L)]],0)-IF(テーブル1[[#This Row],[出庫年度]]=2035,テーブル1[[#This Row],[合計
 （単位：L)]],0)</f>
        <v>0</v>
      </c>
      <c r="CB12" s="9">
        <f>テーブル1[[#This Row],[2035]]+IF(テーブル1[[#This Row],[入庫年度]]=2036,テーブル1[[#This Row],[合計
 （単位：L)]],0)-IF(テーブル1[[#This Row],[出庫年度]]=2036,テーブル1[[#This Row],[合計
 （単位：L)]],0)</f>
        <v>0</v>
      </c>
      <c r="CC12" s="9">
        <f>テーブル1[[#This Row],[2036]]+IF(テーブル1[[#This Row],[入庫年度]]=2037,テーブル1[[#This Row],[合計
 （単位：L)]],0)-IF(テーブル1[[#This Row],[出庫年度]]=2037,テーブル1[[#This Row],[合計
 （単位：L)]],0)</f>
        <v>0</v>
      </c>
      <c r="CD12" s="9">
        <f>テーブル1[[#This Row],[2037]]+IF(テーブル1[[#This Row],[入庫年度]]=2038,テーブル1[[#This Row],[合計
 （単位：L)]],0)-IF(テーブル1[[#This Row],[出庫年度]]=2038,テーブル1[[#This Row],[合計
 （単位：L)]],0)</f>
        <v>0</v>
      </c>
      <c r="CE12" s="9">
        <f>テーブル1[[#This Row],[2038]]+IF(テーブル1[[#This Row],[入庫年度]]=2039,テーブル1[[#This Row],[合計
 （単位：L)]],0)-IF(テーブル1[[#This Row],[出庫年度]]=2039,テーブル1[[#This Row],[合計
 （単位：L)]],0)</f>
        <v>0</v>
      </c>
      <c r="CF12" s="9">
        <f>テーブル1[[#This Row],[2039]]+IF(テーブル1[[#This Row],[入庫年度]]=2040,テーブル1[[#This Row],[合計
 （単位：L)]],0)-IF(テーブル1[[#This Row],[出庫年度]]=2040,テーブル1[[#This Row],[合計
 （単位：L)]],0)</f>
        <v>0</v>
      </c>
    </row>
    <row r="13" spans="1:84" ht="16.2" outlineLevel="1">
      <c r="A13" s="10">
        <v>0</v>
      </c>
      <c r="B13" s="11" t="s">
        <v>46</v>
      </c>
      <c r="C13" s="2" t="s">
        <v>87</v>
      </c>
      <c r="D13" s="12"/>
      <c r="E13" s="12"/>
      <c r="F13" s="15"/>
      <c r="G13" s="12"/>
      <c r="H13" s="10"/>
      <c r="I13" s="13"/>
      <c r="J13" s="12"/>
      <c r="K13" s="12"/>
      <c r="L13" s="11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3"/>
      <c r="X13" s="12"/>
      <c r="Y13" s="12"/>
      <c r="Z13" s="12"/>
      <c r="AA13" s="12"/>
      <c r="AB13" s="12"/>
      <c r="AC13" s="12"/>
      <c r="AD13" s="13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 t="s">
        <v>56</v>
      </c>
      <c r="AU13" s="9">
        <f>SUM(テーブル1[[#This Row],[販売価格]:[送料]])</f>
        <v>0</v>
      </c>
      <c r="AV13" s="9">
        <f>IF(テーブル1[[#This Row],[出庫日
 （売上・廃棄日）]]="",0,IF(テーブル1[[#This Row],[販売ステータス]]="済",テーブル1[[#This Row],[合計
 （単位：L)]],0))</f>
        <v>0</v>
      </c>
      <c r="AW13" s="9">
        <f>IF(テーブル1[[#This Row],[出庫日
 （売上・廃棄日）]]="",0,IF(テーブル1[[#This Row],[販売ステータス]]="廃棄",テーブル1[[#This Row],[合計
 （単位：L)]],0))</f>
        <v>0</v>
      </c>
      <c r="AX13" s="9">
        <f>IF(ISNUMBER(テーブル1[[#This Row],[合計
 （単位：L)]])=TRUE,テーブル1[[#This Row],[合計
 （単位：L)]],0)</f>
        <v>0</v>
      </c>
      <c r="AY13" s="9">
        <f>SUM(テーブル1[[#This Row],[販売量]:[廃棄量]])</f>
        <v>0</v>
      </c>
      <c r="AZ13" s="9">
        <f>テーブル1[[#This Row],[IN]]-テーブル1[[#This Row],[OUT]]</f>
        <v>0</v>
      </c>
      <c r="BA13" s="9" t="str">
        <f>IF(テーブル1[[#This Row],[IN]]-テーブル1[[#This Row],[OUT]]=テーブル1[[#This Row],[在庫量]],"","error")</f>
        <v/>
      </c>
      <c r="BB13" s="9" t="str">
        <f>IF(OR(テーブル1[[#This Row],[仕入れ日]]="",テーブル1[[#This Row],[仕入れ日]]="END")=TRUE,"",TEXT(テーブル1[[#This Row],[仕入れ日]],"yyyy/m"))</f>
        <v/>
      </c>
      <c r="BC13" s="9" t="str">
        <f>IF(OR(テーブル1[[#This Row],[仕入れ日]]="",テーブル1[[#This Row],[仕入れ日]]="END")=TRUE,"",IF(MONTH(テーブル1[[#This Row],[仕入れ日]])&lt;=3,YEAR(テーブル1[[#This Row],[仕入れ日]])-1,YEAR(テーブル1[[#This Row],[仕入れ日]])))</f>
        <v/>
      </c>
      <c r="BD13" s="9" t="str">
        <f>IF(OR(テーブル1[[#This Row],[出庫日
 （売上・廃棄日）]]="",テーブル1[[#This Row],[出庫日
 （売上・廃棄日）]]="END")=TRUE,"",TEXT(テーブル1[[#This Row],[出庫日
 （売上・廃棄日）]],"yyyy/m"))</f>
        <v/>
      </c>
      <c r="BE13" s="9" t="str">
        <f>IF(OR(テーブル1[[#This Row],[出庫日
 （売上・廃棄日）]]="",テーブル1[[#This Row],[出庫日
 （売上・廃棄日）]]="END")=TRUE,"",IF(MONTH(テーブル1[[#This Row],[出庫日
 （売上・廃棄日）]])&lt;=3,YEAR(テーブル1[[#This Row],[出庫日
 （売上・廃棄日）]])-1,YEAR(テーブル1[[#This Row],[出庫日
 （売上・廃棄日）]])))</f>
        <v/>
      </c>
      <c r="BF13" s="9" t="str">
        <f>IF(テーブル1[[#This Row],[売渡承諾書No]]="","",CONCATENATE(テーブル1[[#This Row],[買取店舗]],"-",テーブル1[[#This Row],[売渡承諾書No]]))</f>
        <v/>
      </c>
      <c r="BG13" s="9" t="str">
        <f>IFERROR(IF(OR(テーブル1[[#This Row],[No]]="",テーブル1[[#This Row],[出品日]]="")=TRUE,"",CONCATENATE(YEAR(テーブル1[[#This Row],[出品日]]),"/",MONTH(テーブル1[[#This Row],[出品日]]))),"")</f>
        <v/>
      </c>
      <c r="BL13" s="9">
        <f>IF(テーブル1[[#This Row],[入庫年度]]=2020,テーブル1[[#This Row],[合計
 （単位：L)]],0)-IF(テーブル1[[#This Row],[出庫年度]]=2020,テーブル1[[#This Row],[合計
 （単位：L)]],0)</f>
        <v>0</v>
      </c>
      <c r="BM13" s="9">
        <f>テーブル1[[#This Row],[2020]]+IF(テーブル1[[#This Row],[入庫年度]]=2021,テーブル1[[#This Row],[合計
 （単位：L)]],0)-IF(テーブル1[[#This Row],[出庫年度]]=2021,テーブル1[[#This Row],[合計
 （単位：L)]],0)</f>
        <v>0</v>
      </c>
      <c r="BN13" s="9">
        <f>テーブル1[[#This Row],[2021]]+IF(テーブル1[[#This Row],[入庫年度]]=2022,テーブル1[[#This Row],[合計
 （単位：L)]],0)-IF(テーブル1[[#This Row],[出庫年度]]=2022,テーブル1[[#This Row],[合計
 （単位：L)]],0)</f>
        <v>0</v>
      </c>
      <c r="BO13" s="9">
        <f>テーブル1[[#This Row],[2022]]+IF(テーブル1[[#This Row],[入庫年度]]=2023,テーブル1[[#This Row],[合計
 （単位：L)]],0)-IF(テーブル1[[#This Row],[出庫年度]]=2023,テーブル1[[#This Row],[合計
 （単位：L)]],0)</f>
        <v>0</v>
      </c>
      <c r="BP13" s="9">
        <f>テーブル1[[#This Row],[2023]]+IF(テーブル1[[#This Row],[入庫年度]]=2024,テーブル1[[#This Row],[合計
 （単位：L)]],0)-IF(テーブル1[[#This Row],[出庫年度]]=2024,テーブル1[[#This Row],[合計
 （単位：L)]],0)</f>
        <v>0</v>
      </c>
      <c r="BQ13" s="9">
        <f>テーブル1[[#This Row],[2024]]+IF(テーブル1[[#This Row],[入庫年度]]=2025,テーブル1[[#This Row],[合計
 （単位：L)]],0)-IF(テーブル1[[#This Row],[出庫年度]]=2025,テーブル1[[#This Row],[合計
 （単位：L)]],0)</f>
        <v>0</v>
      </c>
      <c r="BR13" s="9">
        <f>テーブル1[[#This Row],[2025]]+IF(テーブル1[[#This Row],[入庫年度]]=2026,テーブル1[[#This Row],[合計
 （単位：L)]],0)-IF(テーブル1[[#This Row],[出庫年度]]=2026,テーブル1[[#This Row],[合計
 （単位：L)]],0)</f>
        <v>0</v>
      </c>
      <c r="BS13" s="9">
        <f>テーブル1[[#This Row],[2026]]+IF(テーブル1[[#This Row],[入庫年度]]=2027,テーブル1[[#This Row],[合計
 （単位：L)]],0)-IF(テーブル1[[#This Row],[出庫年度]]=2027,テーブル1[[#This Row],[合計
 （単位：L)]],0)</f>
        <v>0</v>
      </c>
      <c r="BT13" s="9">
        <f>テーブル1[[#This Row],[2027]]+IF(テーブル1[[#This Row],[入庫年度]]=2028,テーブル1[[#This Row],[合計
 （単位：L)]],0)-IF(テーブル1[[#This Row],[出庫年度]]=2028,テーブル1[[#This Row],[合計
 （単位：L)]],0)</f>
        <v>0</v>
      </c>
      <c r="BU13" s="9">
        <f>テーブル1[[#This Row],[2028]]+IF(テーブル1[[#This Row],[入庫年度]]=2029,テーブル1[[#This Row],[合計
 （単位：L)]],0)-IF(テーブル1[[#This Row],[出庫年度]]=2029,テーブル1[[#This Row],[合計
 （単位：L)]],0)</f>
        <v>0</v>
      </c>
      <c r="BV13" s="9">
        <f>テーブル1[[#This Row],[2029]]+IF(テーブル1[[#This Row],[入庫年度]]=2030,テーブル1[[#This Row],[合計
 （単位：L)]],0)-IF(テーブル1[[#This Row],[出庫年度]]=2030,テーブル1[[#This Row],[合計
 （単位：L)]],0)</f>
        <v>0</v>
      </c>
      <c r="BW13" s="9">
        <f>テーブル1[[#This Row],[2030]]+IF(テーブル1[[#This Row],[入庫年度]]=2031,テーブル1[[#This Row],[合計
 （単位：L)]],0)-IF(テーブル1[[#This Row],[出庫年度]]=2031,テーブル1[[#This Row],[合計
 （単位：L)]],0)</f>
        <v>0</v>
      </c>
      <c r="BX13" s="9">
        <f>テーブル1[[#This Row],[2031]]+IF(テーブル1[[#This Row],[入庫年度]]=2032,テーブル1[[#This Row],[合計
 （単位：L)]],0)-IF(テーブル1[[#This Row],[出庫年度]]=2032,テーブル1[[#This Row],[合計
 （単位：L)]],0)</f>
        <v>0</v>
      </c>
      <c r="BY13" s="9">
        <f>テーブル1[[#This Row],[2032]]+IF(テーブル1[[#This Row],[入庫年度]]=2033,テーブル1[[#This Row],[合計
 （単位：L)]],0)-IF(テーブル1[[#This Row],[出庫年度]]=2033,テーブル1[[#This Row],[合計
 （単位：L)]],0)</f>
        <v>0</v>
      </c>
      <c r="BZ13" s="9">
        <f>テーブル1[[#This Row],[2033]]+IF(テーブル1[[#This Row],[入庫年度]]=2034,テーブル1[[#This Row],[合計
 （単位：L)]],0)-IF(テーブル1[[#This Row],[出庫年度]]=2034,テーブル1[[#This Row],[合計
 （単位：L)]],0)</f>
        <v>0</v>
      </c>
      <c r="CA13" s="9">
        <f>テーブル1[[#This Row],[2034]]+IF(テーブル1[[#This Row],[入庫年度]]=2035,テーブル1[[#This Row],[合計
 （単位：L)]],0)-IF(テーブル1[[#This Row],[出庫年度]]=2035,テーブル1[[#This Row],[合計
 （単位：L)]],0)</f>
        <v>0</v>
      </c>
      <c r="CB13" s="9">
        <f>テーブル1[[#This Row],[2035]]+IF(テーブル1[[#This Row],[入庫年度]]=2036,テーブル1[[#This Row],[合計
 （単位：L)]],0)-IF(テーブル1[[#This Row],[出庫年度]]=2036,テーブル1[[#This Row],[合計
 （単位：L)]],0)</f>
        <v>0</v>
      </c>
      <c r="CC13" s="9">
        <f>テーブル1[[#This Row],[2036]]+IF(テーブル1[[#This Row],[入庫年度]]=2037,テーブル1[[#This Row],[合計
 （単位：L)]],0)-IF(テーブル1[[#This Row],[出庫年度]]=2037,テーブル1[[#This Row],[合計
 （単位：L)]],0)</f>
        <v>0</v>
      </c>
      <c r="CD13" s="9">
        <f>テーブル1[[#This Row],[2037]]+IF(テーブル1[[#This Row],[入庫年度]]=2038,テーブル1[[#This Row],[合計
 （単位：L)]],0)-IF(テーブル1[[#This Row],[出庫年度]]=2038,テーブル1[[#This Row],[合計
 （単位：L)]],0)</f>
        <v>0</v>
      </c>
      <c r="CE13" s="9">
        <f>テーブル1[[#This Row],[2038]]+IF(テーブル1[[#This Row],[入庫年度]]=2039,テーブル1[[#This Row],[合計
 （単位：L)]],0)-IF(テーブル1[[#This Row],[出庫年度]]=2039,テーブル1[[#This Row],[合計
 （単位：L)]],0)</f>
        <v>0</v>
      </c>
      <c r="CF13" s="9">
        <f>テーブル1[[#This Row],[2039]]+IF(テーブル1[[#This Row],[入庫年度]]=2040,テーブル1[[#This Row],[合計
 （単位：L)]],0)-IF(テーブル1[[#This Row],[出庫年度]]=2040,テーブル1[[#This Row],[合計
 （単位：L)]],0)</f>
        <v>0</v>
      </c>
    </row>
    <row r="14" spans="1:84" ht="16.2" outlineLevel="1">
      <c r="A14" s="10">
        <v>0</v>
      </c>
      <c r="B14" s="11" t="s">
        <v>46</v>
      </c>
      <c r="C14" s="2" t="s">
        <v>88</v>
      </c>
      <c r="D14" s="12"/>
      <c r="E14" s="12"/>
      <c r="F14" s="15"/>
      <c r="G14" s="12"/>
      <c r="H14" s="10"/>
      <c r="I14" s="13"/>
      <c r="J14" s="12"/>
      <c r="K14" s="12"/>
      <c r="L14" s="11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3"/>
      <c r="X14" s="12"/>
      <c r="Y14" s="12"/>
      <c r="Z14" s="12"/>
      <c r="AA14" s="12"/>
      <c r="AB14" s="12"/>
      <c r="AC14" s="12"/>
      <c r="AD14" s="13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 t="s">
        <v>56</v>
      </c>
      <c r="AU14" s="9">
        <f>SUM(テーブル1[[#This Row],[販売価格]:[送料]])</f>
        <v>0</v>
      </c>
      <c r="AV14" s="9">
        <f>IF(テーブル1[[#This Row],[出庫日
 （売上・廃棄日）]]="",0,IF(テーブル1[[#This Row],[販売ステータス]]="済",テーブル1[[#This Row],[合計
 （単位：L)]],0))</f>
        <v>0</v>
      </c>
      <c r="AW14" s="9">
        <f>IF(テーブル1[[#This Row],[出庫日
 （売上・廃棄日）]]="",0,IF(テーブル1[[#This Row],[販売ステータス]]="廃棄",テーブル1[[#This Row],[合計
 （単位：L)]],0))</f>
        <v>0</v>
      </c>
      <c r="AX14" s="9">
        <f>IF(ISNUMBER(テーブル1[[#This Row],[合計
 （単位：L)]])=TRUE,テーブル1[[#This Row],[合計
 （単位：L)]],0)</f>
        <v>0</v>
      </c>
      <c r="AY14" s="9">
        <f>SUM(テーブル1[[#This Row],[販売量]:[廃棄量]])</f>
        <v>0</v>
      </c>
      <c r="AZ14" s="9">
        <f>テーブル1[[#This Row],[IN]]-テーブル1[[#This Row],[OUT]]</f>
        <v>0</v>
      </c>
      <c r="BA14" s="9" t="str">
        <f>IF(テーブル1[[#This Row],[IN]]-テーブル1[[#This Row],[OUT]]=テーブル1[[#This Row],[在庫量]],"","error")</f>
        <v/>
      </c>
      <c r="BB14" s="9" t="str">
        <f>IF(OR(テーブル1[[#This Row],[仕入れ日]]="",テーブル1[[#This Row],[仕入れ日]]="END")=TRUE,"",TEXT(テーブル1[[#This Row],[仕入れ日]],"yyyy/m"))</f>
        <v/>
      </c>
      <c r="BC14" s="9" t="str">
        <f>IF(OR(テーブル1[[#This Row],[仕入れ日]]="",テーブル1[[#This Row],[仕入れ日]]="END")=TRUE,"",IF(MONTH(テーブル1[[#This Row],[仕入れ日]])&lt;=3,YEAR(テーブル1[[#This Row],[仕入れ日]])-1,YEAR(テーブル1[[#This Row],[仕入れ日]])))</f>
        <v/>
      </c>
      <c r="BD14" s="9" t="str">
        <f>IF(OR(テーブル1[[#This Row],[出庫日
 （売上・廃棄日）]]="",テーブル1[[#This Row],[出庫日
 （売上・廃棄日）]]="END")=TRUE,"",TEXT(テーブル1[[#This Row],[出庫日
 （売上・廃棄日）]],"yyyy/m"))</f>
        <v/>
      </c>
      <c r="BE14" s="9" t="str">
        <f>IF(OR(テーブル1[[#This Row],[出庫日
 （売上・廃棄日）]]="",テーブル1[[#This Row],[出庫日
 （売上・廃棄日）]]="END")=TRUE,"",IF(MONTH(テーブル1[[#This Row],[出庫日
 （売上・廃棄日）]])&lt;=3,YEAR(テーブル1[[#This Row],[出庫日
 （売上・廃棄日）]])-1,YEAR(テーブル1[[#This Row],[出庫日
 （売上・廃棄日）]])))</f>
        <v/>
      </c>
      <c r="BF14" s="9" t="str">
        <f>IF(テーブル1[[#This Row],[売渡承諾書No]]="","",CONCATENATE(テーブル1[[#This Row],[買取店舗]],"-",テーブル1[[#This Row],[売渡承諾書No]]))</f>
        <v/>
      </c>
      <c r="BG14" s="9" t="str">
        <f>IFERROR(IF(OR(テーブル1[[#This Row],[No]]="",テーブル1[[#This Row],[出品日]]="")=TRUE,"",CONCATENATE(YEAR(テーブル1[[#This Row],[出品日]]),"/",MONTH(テーブル1[[#This Row],[出品日]]))),"")</f>
        <v/>
      </c>
      <c r="BL14" s="9">
        <f>IF(テーブル1[[#This Row],[入庫年度]]=2020,テーブル1[[#This Row],[合計
 （単位：L)]],0)-IF(テーブル1[[#This Row],[出庫年度]]=2020,テーブル1[[#This Row],[合計
 （単位：L)]],0)</f>
        <v>0</v>
      </c>
      <c r="BM14" s="9">
        <f>テーブル1[[#This Row],[2020]]+IF(テーブル1[[#This Row],[入庫年度]]=2021,テーブル1[[#This Row],[合計
 （単位：L)]],0)-IF(テーブル1[[#This Row],[出庫年度]]=2021,テーブル1[[#This Row],[合計
 （単位：L)]],0)</f>
        <v>0</v>
      </c>
      <c r="BN14" s="9">
        <f>テーブル1[[#This Row],[2021]]+IF(テーブル1[[#This Row],[入庫年度]]=2022,テーブル1[[#This Row],[合計
 （単位：L)]],0)-IF(テーブル1[[#This Row],[出庫年度]]=2022,テーブル1[[#This Row],[合計
 （単位：L)]],0)</f>
        <v>0</v>
      </c>
      <c r="BO14" s="9">
        <f>テーブル1[[#This Row],[2022]]+IF(テーブル1[[#This Row],[入庫年度]]=2023,テーブル1[[#This Row],[合計
 （単位：L)]],0)-IF(テーブル1[[#This Row],[出庫年度]]=2023,テーブル1[[#This Row],[合計
 （単位：L)]],0)</f>
        <v>0</v>
      </c>
      <c r="BP14" s="9">
        <f>テーブル1[[#This Row],[2023]]+IF(テーブル1[[#This Row],[入庫年度]]=2024,テーブル1[[#This Row],[合計
 （単位：L)]],0)-IF(テーブル1[[#This Row],[出庫年度]]=2024,テーブル1[[#This Row],[合計
 （単位：L)]],0)</f>
        <v>0</v>
      </c>
      <c r="BQ14" s="9">
        <f>テーブル1[[#This Row],[2024]]+IF(テーブル1[[#This Row],[入庫年度]]=2025,テーブル1[[#This Row],[合計
 （単位：L)]],0)-IF(テーブル1[[#This Row],[出庫年度]]=2025,テーブル1[[#This Row],[合計
 （単位：L)]],0)</f>
        <v>0</v>
      </c>
      <c r="BR14" s="9">
        <f>テーブル1[[#This Row],[2025]]+IF(テーブル1[[#This Row],[入庫年度]]=2026,テーブル1[[#This Row],[合計
 （単位：L)]],0)-IF(テーブル1[[#This Row],[出庫年度]]=2026,テーブル1[[#This Row],[合計
 （単位：L)]],0)</f>
        <v>0</v>
      </c>
      <c r="BS14" s="9">
        <f>テーブル1[[#This Row],[2026]]+IF(テーブル1[[#This Row],[入庫年度]]=2027,テーブル1[[#This Row],[合計
 （単位：L)]],0)-IF(テーブル1[[#This Row],[出庫年度]]=2027,テーブル1[[#This Row],[合計
 （単位：L)]],0)</f>
        <v>0</v>
      </c>
      <c r="BT14" s="9">
        <f>テーブル1[[#This Row],[2027]]+IF(テーブル1[[#This Row],[入庫年度]]=2028,テーブル1[[#This Row],[合計
 （単位：L)]],0)-IF(テーブル1[[#This Row],[出庫年度]]=2028,テーブル1[[#This Row],[合計
 （単位：L)]],0)</f>
        <v>0</v>
      </c>
      <c r="BU14" s="9">
        <f>テーブル1[[#This Row],[2028]]+IF(テーブル1[[#This Row],[入庫年度]]=2029,テーブル1[[#This Row],[合計
 （単位：L)]],0)-IF(テーブル1[[#This Row],[出庫年度]]=2029,テーブル1[[#This Row],[合計
 （単位：L)]],0)</f>
        <v>0</v>
      </c>
      <c r="BV14" s="9">
        <f>テーブル1[[#This Row],[2029]]+IF(テーブル1[[#This Row],[入庫年度]]=2030,テーブル1[[#This Row],[合計
 （単位：L)]],0)-IF(テーブル1[[#This Row],[出庫年度]]=2030,テーブル1[[#This Row],[合計
 （単位：L)]],0)</f>
        <v>0</v>
      </c>
      <c r="BW14" s="9">
        <f>テーブル1[[#This Row],[2030]]+IF(テーブル1[[#This Row],[入庫年度]]=2031,テーブル1[[#This Row],[合計
 （単位：L)]],0)-IF(テーブル1[[#This Row],[出庫年度]]=2031,テーブル1[[#This Row],[合計
 （単位：L)]],0)</f>
        <v>0</v>
      </c>
      <c r="BX14" s="9">
        <f>テーブル1[[#This Row],[2031]]+IF(テーブル1[[#This Row],[入庫年度]]=2032,テーブル1[[#This Row],[合計
 （単位：L)]],0)-IF(テーブル1[[#This Row],[出庫年度]]=2032,テーブル1[[#This Row],[合計
 （単位：L)]],0)</f>
        <v>0</v>
      </c>
      <c r="BY14" s="9">
        <f>テーブル1[[#This Row],[2032]]+IF(テーブル1[[#This Row],[入庫年度]]=2033,テーブル1[[#This Row],[合計
 （単位：L)]],0)-IF(テーブル1[[#This Row],[出庫年度]]=2033,テーブル1[[#This Row],[合計
 （単位：L)]],0)</f>
        <v>0</v>
      </c>
      <c r="BZ14" s="9">
        <f>テーブル1[[#This Row],[2033]]+IF(テーブル1[[#This Row],[入庫年度]]=2034,テーブル1[[#This Row],[合計
 （単位：L)]],0)-IF(テーブル1[[#This Row],[出庫年度]]=2034,テーブル1[[#This Row],[合計
 （単位：L)]],0)</f>
        <v>0</v>
      </c>
      <c r="CA14" s="9">
        <f>テーブル1[[#This Row],[2034]]+IF(テーブル1[[#This Row],[入庫年度]]=2035,テーブル1[[#This Row],[合計
 （単位：L)]],0)-IF(テーブル1[[#This Row],[出庫年度]]=2035,テーブル1[[#This Row],[合計
 （単位：L)]],0)</f>
        <v>0</v>
      </c>
      <c r="CB14" s="9">
        <f>テーブル1[[#This Row],[2035]]+IF(テーブル1[[#This Row],[入庫年度]]=2036,テーブル1[[#This Row],[合計
 （単位：L)]],0)-IF(テーブル1[[#This Row],[出庫年度]]=2036,テーブル1[[#This Row],[合計
 （単位：L)]],0)</f>
        <v>0</v>
      </c>
      <c r="CC14" s="9">
        <f>テーブル1[[#This Row],[2036]]+IF(テーブル1[[#This Row],[入庫年度]]=2037,テーブル1[[#This Row],[合計
 （単位：L)]],0)-IF(テーブル1[[#This Row],[出庫年度]]=2037,テーブル1[[#This Row],[合計
 （単位：L)]],0)</f>
        <v>0</v>
      </c>
      <c r="CD14" s="9">
        <f>テーブル1[[#This Row],[2037]]+IF(テーブル1[[#This Row],[入庫年度]]=2038,テーブル1[[#This Row],[合計
 （単位：L)]],0)-IF(テーブル1[[#This Row],[出庫年度]]=2038,テーブル1[[#This Row],[合計
 （単位：L)]],0)</f>
        <v>0</v>
      </c>
      <c r="CE14" s="9">
        <f>テーブル1[[#This Row],[2038]]+IF(テーブル1[[#This Row],[入庫年度]]=2039,テーブル1[[#This Row],[合計
 （単位：L)]],0)-IF(テーブル1[[#This Row],[出庫年度]]=2039,テーブル1[[#This Row],[合計
 （単位：L)]],0)</f>
        <v>0</v>
      </c>
      <c r="CF14" s="9">
        <f>テーブル1[[#This Row],[2039]]+IF(テーブル1[[#This Row],[入庫年度]]=2040,テーブル1[[#This Row],[合計
 （単位：L)]],0)-IF(テーブル1[[#This Row],[出庫年度]]=2040,テーブル1[[#This Row],[合計
 （単位：L)]],0)</f>
        <v>0</v>
      </c>
    </row>
    <row r="15" spans="1:84" ht="16.2" outlineLevel="1">
      <c r="A15" s="10">
        <v>0</v>
      </c>
      <c r="B15" s="11" t="s">
        <v>46</v>
      </c>
      <c r="C15" s="2" t="s">
        <v>89</v>
      </c>
      <c r="D15" s="12"/>
      <c r="E15" s="12"/>
      <c r="F15" s="15"/>
      <c r="G15" s="12"/>
      <c r="H15" s="10"/>
      <c r="I15" s="13"/>
      <c r="J15" s="12"/>
      <c r="K15" s="12"/>
      <c r="L15" s="11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3"/>
      <c r="X15" s="12"/>
      <c r="Y15" s="12"/>
      <c r="Z15" s="12"/>
      <c r="AA15" s="12"/>
      <c r="AB15" s="12"/>
      <c r="AC15" s="12"/>
      <c r="AD15" s="13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 t="s">
        <v>56</v>
      </c>
      <c r="AU15" s="9">
        <f>SUM(テーブル1[[#This Row],[販売価格]:[送料]])</f>
        <v>0</v>
      </c>
      <c r="AV15" s="9">
        <f>IF(テーブル1[[#This Row],[出庫日
 （売上・廃棄日）]]="",0,IF(テーブル1[[#This Row],[販売ステータス]]="済",テーブル1[[#This Row],[合計
 （単位：L)]],0))</f>
        <v>0</v>
      </c>
      <c r="AW15" s="9">
        <f>IF(テーブル1[[#This Row],[出庫日
 （売上・廃棄日）]]="",0,IF(テーブル1[[#This Row],[販売ステータス]]="廃棄",テーブル1[[#This Row],[合計
 （単位：L)]],0))</f>
        <v>0</v>
      </c>
      <c r="AX15" s="9">
        <f>IF(ISNUMBER(テーブル1[[#This Row],[合計
 （単位：L)]])=TRUE,テーブル1[[#This Row],[合計
 （単位：L)]],0)</f>
        <v>0</v>
      </c>
      <c r="AY15" s="9">
        <f>SUM(テーブル1[[#This Row],[販売量]:[廃棄量]])</f>
        <v>0</v>
      </c>
      <c r="AZ15" s="9">
        <f>テーブル1[[#This Row],[IN]]-テーブル1[[#This Row],[OUT]]</f>
        <v>0</v>
      </c>
      <c r="BA15" s="9" t="str">
        <f>IF(テーブル1[[#This Row],[IN]]-テーブル1[[#This Row],[OUT]]=テーブル1[[#This Row],[在庫量]],"","error")</f>
        <v/>
      </c>
      <c r="BB15" s="9" t="str">
        <f>IF(OR(テーブル1[[#This Row],[仕入れ日]]="",テーブル1[[#This Row],[仕入れ日]]="END")=TRUE,"",TEXT(テーブル1[[#This Row],[仕入れ日]],"yyyy/m"))</f>
        <v/>
      </c>
      <c r="BC15" s="9" t="str">
        <f>IF(OR(テーブル1[[#This Row],[仕入れ日]]="",テーブル1[[#This Row],[仕入れ日]]="END")=TRUE,"",IF(MONTH(テーブル1[[#This Row],[仕入れ日]])&lt;=3,YEAR(テーブル1[[#This Row],[仕入れ日]])-1,YEAR(テーブル1[[#This Row],[仕入れ日]])))</f>
        <v/>
      </c>
      <c r="BD15" s="9" t="str">
        <f>IF(OR(テーブル1[[#This Row],[出庫日
 （売上・廃棄日）]]="",テーブル1[[#This Row],[出庫日
 （売上・廃棄日）]]="END")=TRUE,"",TEXT(テーブル1[[#This Row],[出庫日
 （売上・廃棄日）]],"yyyy/m"))</f>
        <v/>
      </c>
      <c r="BE15" s="9" t="str">
        <f>IF(OR(テーブル1[[#This Row],[出庫日
 （売上・廃棄日）]]="",テーブル1[[#This Row],[出庫日
 （売上・廃棄日）]]="END")=TRUE,"",IF(MONTH(テーブル1[[#This Row],[出庫日
 （売上・廃棄日）]])&lt;=3,YEAR(テーブル1[[#This Row],[出庫日
 （売上・廃棄日）]])-1,YEAR(テーブル1[[#This Row],[出庫日
 （売上・廃棄日）]])))</f>
        <v/>
      </c>
      <c r="BF15" s="9" t="str">
        <f>IF(テーブル1[[#This Row],[売渡承諾書No]]="","",CONCATENATE(テーブル1[[#This Row],[買取店舗]],"-",テーブル1[[#This Row],[売渡承諾書No]]))</f>
        <v/>
      </c>
      <c r="BG15" s="9" t="str">
        <f>IFERROR(IF(OR(テーブル1[[#This Row],[No]]="",テーブル1[[#This Row],[出品日]]="")=TRUE,"",CONCATENATE(YEAR(テーブル1[[#This Row],[出品日]]),"/",MONTH(テーブル1[[#This Row],[出品日]]))),"")</f>
        <v/>
      </c>
      <c r="BL15" s="9">
        <f>IF(テーブル1[[#This Row],[入庫年度]]=2020,テーブル1[[#This Row],[合計
 （単位：L)]],0)-IF(テーブル1[[#This Row],[出庫年度]]=2020,テーブル1[[#This Row],[合計
 （単位：L)]],0)</f>
        <v>0</v>
      </c>
      <c r="BM15" s="9">
        <f>テーブル1[[#This Row],[2020]]+IF(テーブル1[[#This Row],[入庫年度]]=2021,テーブル1[[#This Row],[合計
 （単位：L)]],0)-IF(テーブル1[[#This Row],[出庫年度]]=2021,テーブル1[[#This Row],[合計
 （単位：L)]],0)</f>
        <v>0</v>
      </c>
      <c r="BN15" s="9">
        <f>テーブル1[[#This Row],[2021]]+IF(テーブル1[[#This Row],[入庫年度]]=2022,テーブル1[[#This Row],[合計
 （単位：L)]],0)-IF(テーブル1[[#This Row],[出庫年度]]=2022,テーブル1[[#This Row],[合計
 （単位：L)]],0)</f>
        <v>0</v>
      </c>
      <c r="BO15" s="9">
        <f>テーブル1[[#This Row],[2022]]+IF(テーブル1[[#This Row],[入庫年度]]=2023,テーブル1[[#This Row],[合計
 （単位：L)]],0)-IF(テーブル1[[#This Row],[出庫年度]]=2023,テーブル1[[#This Row],[合計
 （単位：L)]],0)</f>
        <v>0</v>
      </c>
      <c r="BP15" s="9">
        <f>テーブル1[[#This Row],[2023]]+IF(テーブル1[[#This Row],[入庫年度]]=2024,テーブル1[[#This Row],[合計
 （単位：L)]],0)-IF(テーブル1[[#This Row],[出庫年度]]=2024,テーブル1[[#This Row],[合計
 （単位：L)]],0)</f>
        <v>0</v>
      </c>
      <c r="BQ15" s="9">
        <f>テーブル1[[#This Row],[2024]]+IF(テーブル1[[#This Row],[入庫年度]]=2025,テーブル1[[#This Row],[合計
 （単位：L)]],0)-IF(テーブル1[[#This Row],[出庫年度]]=2025,テーブル1[[#This Row],[合計
 （単位：L)]],0)</f>
        <v>0</v>
      </c>
      <c r="BR15" s="9">
        <f>テーブル1[[#This Row],[2025]]+IF(テーブル1[[#This Row],[入庫年度]]=2026,テーブル1[[#This Row],[合計
 （単位：L)]],0)-IF(テーブル1[[#This Row],[出庫年度]]=2026,テーブル1[[#This Row],[合計
 （単位：L)]],0)</f>
        <v>0</v>
      </c>
      <c r="BS15" s="9">
        <f>テーブル1[[#This Row],[2026]]+IF(テーブル1[[#This Row],[入庫年度]]=2027,テーブル1[[#This Row],[合計
 （単位：L)]],0)-IF(テーブル1[[#This Row],[出庫年度]]=2027,テーブル1[[#This Row],[合計
 （単位：L)]],0)</f>
        <v>0</v>
      </c>
      <c r="BT15" s="9">
        <f>テーブル1[[#This Row],[2027]]+IF(テーブル1[[#This Row],[入庫年度]]=2028,テーブル1[[#This Row],[合計
 （単位：L)]],0)-IF(テーブル1[[#This Row],[出庫年度]]=2028,テーブル1[[#This Row],[合計
 （単位：L)]],0)</f>
        <v>0</v>
      </c>
      <c r="BU15" s="9">
        <f>テーブル1[[#This Row],[2028]]+IF(テーブル1[[#This Row],[入庫年度]]=2029,テーブル1[[#This Row],[合計
 （単位：L)]],0)-IF(テーブル1[[#This Row],[出庫年度]]=2029,テーブル1[[#This Row],[合計
 （単位：L)]],0)</f>
        <v>0</v>
      </c>
      <c r="BV15" s="9">
        <f>テーブル1[[#This Row],[2029]]+IF(テーブル1[[#This Row],[入庫年度]]=2030,テーブル1[[#This Row],[合計
 （単位：L)]],0)-IF(テーブル1[[#This Row],[出庫年度]]=2030,テーブル1[[#This Row],[合計
 （単位：L)]],0)</f>
        <v>0</v>
      </c>
      <c r="BW15" s="9">
        <f>テーブル1[[#This Row],[2030]]+IF(テーブル1[[#This Row],[入庫年度]]=2031,テーブル1[[#This Row],[合計
 （単位：L)]],0)-IF(テーブル1[[#This Row],[出庫年度]]=2031,テーブル1[[#This Row],[合計
 （単位：L)]],0)</f>
        <v>0</v>
      </c>
      <c r="BX15" s="9">
        <f>テーブル1[[#This Row],[2031]]+IF(テーブル1[[#This Row],[入庫年度]]=2032,テーブル1[[#This Row],[合計
 （単位：L)]],0)-IF(テーブル1[[#This Row],[出庫年度]]=2032,テーブル1[[#This Row],[合計
 （単位：L)]],0)</f>
        <v>0</v>
      </c>
      <c r="BY15" s="9">
        <f>テーブル1[[#This Row],[2032]]+IF(テーブル1[[#This Row],[入庫年度]]=2033,テーブル1[[#This Row],[合計
 （単位：L)]],0)-IF(テーブル1[[#This Row],[出庫年度]]=2033,テーブル1[[#This Row],[合計
 （単位：L)]],0)</f>
        <v>0</v>
      </c>
      <c r="BZ15" s="9">
        <f>テーブル1[[#This Row],[2033]]+IF(テーブル1[[#This Row],[入庫年度]]=2034,テーブル1[[#This Row],[合計
 （単位：L)]],0)-IF(テーブル1[[#This Row],[出庫年度]]=2034,テーブル1[[#This Row],[合計
 （単位：L)]],0)</f>
        <v>0</v>
      </c>
      <c r="CA15" s="9">
        <f>テーブル1[[#This Row],[2034]]+IF(テーブル1[[#This Row],[入庫年度]]=2035,テーブル1[[#This Row],[合計
 （単位：L)]],0)-IF(テーブル1[[#This Row],[出庫年度]]=2035,テーブル1[[#This Row],[合計
 （単位：L)]],0)</f>
        <v>0</v>
      </c>
      <c r="CB15" s="9">
        <f>テーブル1[[#This Row],[2035]]+IF(テーブル1[[#This Row],[入庫年度]]=2036,テーブル1[[#This Row],[合計
 （単位：L)]],0)-IF(テーブル1[[#This Row],[出庫年度]]=2036,テーブル1[[#This Row],[合計
 （単位：L)]],0)</f>
        <v>0</v>
      </c>
      <c r="CC15" s="9">
        <f>テーブル1[[#This Row],[2036]]+IF(テーブル1[[#This Row],[入庫年度]]=2037,テーブル1[[#This Row],[合計
 （単位：L)]],0)-IF(テーブル1[[#This Row],[出庫年度]]=2037,テーブル1[[#This Row],[合計
 （単位：L)]],0)</f>
        <v>0</v>
      </c>
      <c r="CD15" s="9">
        <f>テーブル1[[#This Row],[2037]]+IF(テーブル1[[#This Row],[入庫年度]]=2038,テーブル1[[#This Row],[合計
 （単位：L)]],0)-IF(テーブル1[[#This Row],[出庫年度]]=2038,テーブル1[[#This Row],[合計
 （単位：L)]],0)</f>
        <v>0</v>
      </c>
      <c r="CE15" s="9">
        <f>テーブル1[[#This Row],[2038]]+IF(テーブル1[[#This Row],[入庫年度]]=2039,テーブル1[[#This Row],[合計
 （単位：L)]],0)-IF(テーブル1[[#This Row],[出庫年度]]=2039,テーブル1[[#This Row],[合計
 （単位：L)]],0)</f>
        <v>0</v>
      </c>
      <c r="CF15" s="9">
        <f>テーブル1[[#This Row],[2039]]+IF(テーブル1[[#This Row],[入庫年度]]=2040,テーブル1[[#This Row],[合計
 （単位：L)]],0)-IF(テーブル1[[#This Row],[出庫年度]]=2040,テーブル1[[#This Row],[合計
 （単位：L)]],0)</f>
        <v>0</v>
      </c>
    </row>
    <row r="16" spans="1:84" ht="16.2" outlineLevel="1">
      <c r="A16" s="10">
        <v>0</v>
      </c>
      <c r="B16" s="11" t="s">
        <v>46</v>
      </c>
      <c r="C16" s="2" t="s">
        <v>90</v>
      </c>
      <c r="D16" s="12"/>
      <c r="E16" s="12"/>
      <c r="F16" s="15"/>
      <c r="G16" s="12"/>
      <c r="H16" s="10"/>
      <c r="I16" s="13"/>
      <c r="J16" s="12"/>
      <c r="K16" s="12"/>
      <c r="L16" s="11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3"/>
      <c r="X16" s="12"/>
      <c r="Y16" s="12"/>
      <c r="Z16" s="12"/>
      <c r="AA16" s="12"/>
      <c r="AB16" s="12"/>
      <c r="AC16" s="12"/>
      <c r="AD16" s="13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 t="s">
        <v>56</v>
      </c>
      <c r="AU16" s="9">
        <f>SUM(テーブル1[[#This Row],[販売価格]:[送料]])</f>
        <v>0</v>
      </c>
      <c r="AV16" s="9">
        <f>IF(テーブル1[[#This Row],[出庫日
 （売上・廃棄日）]]="",0,IF(テーブル1[[#This Row],[販売ステータス]]="済",テーブル1[[#This Row],[合計
 （単位：L)]],0))</f>
        <v>0</v>
      </c>
      <c r="AW16" s="9">
        <f>IF(テーブル1[[#This Row],[出庫日
 （売上・廃棄日）]]="",0,IF(テーブル1[[#This Row],[販売ステータス]]="廃棄",テーブル1[[#This Row],[合計
 （単位：L)]],0))</f>
        <v>0</v>
      </c>
      <c r="AX16" s="9">
        <f>IF(ISNUMBER(テーブル1[[#This Row],[合計
 （単位：L)]])=TRUE,テーブル1[[#This Row],[合計
 （単位：L)]],0)</f>
        <v>0</v>
      </c>
      <c r="AY16" s="9">
        <f>SUM(テーブル1[[#This Row],[販売量]:[廃棄量]])</f>
        <v>0</v>
      </c>
      <c r="AZ16" s="9">
        <f>テーブル1[[#This Row],[IN]]-テーブル1[[#This Row],[OUT]]</f>
        <v>0</v>
      </c>
      <c r="BA16" s="9" t="str">
        <f>IF(テーブル1[[#This Row],[IN]]-テーブル1[[#This Row],[OUT]]=テーブル1[[#This Row],[在庫量]],"","error")</f>
        <v/>
      </c>
      <c r="BB16" s="9" t="str">
        <f>IF(OR(テーブル1[[#This Row],[仕入れ日]]="",テーブル1[[#This Row],[仕入れ日]]="END")=TRUE,"",TEXT(テーブル1[[#This Row],[仕入れ日]],"yyyy/m"))</f>
        <v/>
      </c>
      <c r="BC16" s="9" t="str">
        <f>IF(OR(テーブル1[[#This Row],[仕入れ日]]="",テーブル1[[#This Row],[仕入れ日]]="END")=TRUE,"",IF(MONTH(テーブル1[[#This Row],[仕入れ日]])&lt;=3,YEAR(テーブル1[[#This Row],[仕入れ日]])-1,YEAR(テーブル1[[#This Row],[仕入れ日]])))</f>
        <v/>
      </c>
      <c r="BD16" s="9" t="str">
        <f>IF(OR(テーブル1[[#This Row],[出庫日
 （売上・廃棄日）]]="",テーブル1[[#This Row],[出庫日
 （売上・廃棄日）]]="END")=TRUE,"",TEXT(テーブル1[[#This Row],[出庫日
 （売上・廃棄日）]],"yyyy/m"))</f>
        <v/>
      </c>
      <c r="BE16" s="9" t="str">
        <f>IF(OR(テーブル1[[#This Row],[出庫日
 （売上・廃棄日）]]="",テーブル1[[#This Row],[出庫日
 （売上・廃棄日）]]="END")=TRUE,"",IF(MONTH(テーブル1[[#This Row],[出庫日
 （売上・廃棄日）]])&lt;=3,YEAR(テーブル1[[#This Row],[出庫日
 （売上・廃棄日）]])-1,YEAR(テーブル1[[#This Row],[出庫日
 （売上・廃棄日）]])))</f>
        <v/>
      </c>
      <c r="BF16" s="9" t="str">
        <f>IF(テーブル1[[#This Row],[売渡承諾書No]]="","",CONCATENATE(テーブル1[[#This Row],[買取店舗]],"-",テーブル1[[#This Row],[売渡承諾書No]]))</f>
        <v/>
      </c>
      <c r="BG16" s="9" t="str">
        <f>IFERROR(IF(OR(テーブル1[[#This Row],[No]]="",テーブル1[[#This Row],[出品日]]="")=TRUE,"",CONCATENATE(YEAR(テーブル1[[#This Row],[出品日]]),"/",MONTH(テーブル1[[#This Row],[出品日]]))),"")</f>
        <v/>
      </c>
      <c r="BL16" s="9">
        <f>IF(テーブル1[[#This Row],[入庫年度]]=2020,テーブル1[[#This Row],[合計
 （単位：L)]],0)-IF(テーブル1[[#This Row],[出庫年度]]=2020,テーブル1[[#This Row],[合計
 （単位：L)]],0)</f>
        <v>0</v>
      </c>
      <c r="BM16" s="9">
        <f>テーブル1[[#This Row],[2020]]+IF(テーブル1[[#This Row],[入庫年度]]=2021,テーブル1[[#This Row],[合計
 （単位：L)]],0)-IF(テーブル1[[#This Row],[出庫年度]]=2021,テーブル1[[#This Row],[合計
 （単位：L)]],0)</f>
        <v>0</v>
      </c>
      <c r="BN16" s="9">
        <f>テーブル1[[#This Row],[2021]]+IF(テーブル1[[#This Row],[入庫年度]]=2022,テーブル1[[#This Row],[合計
 （単位：L)]],0)-IF(テーブル1[[#This Row],[出庫年度]]=2022,テーブル1[[#This Row],[合計
 （単位：L)]],0)</f>
        <v>0</v>
      </c>
      <c r="BO16" s="9">
        <f>テーブル1[[#This Row],[2022]]+IF(テーブル1[[#This Row],[入庫年度]]=2023,テーブル1[[#This Row],[合計
 （単位：L)]],0)-IF(テーブル1[[#This Row],[出庫年度]]=2023,テーブル1[[#This Row],[合計
 （単位：L)]],0)</f>
        <v>0</v>
      </c>
      <c r="BP16" s="9">
        <f>テーブル1[[#This Row],[2023]]+IF(テーブル1[[#This Row],[入庫年度]]=2024,テーブル1[[#This Row],[合計
 （単位：L)]],0)-IF(テーブル1[[#This Row],[出庫年度]]=2024,テーブル1[[#This Row],[合計
 （単位：L)]],0)</f>
        <v>0</v>
      </c>
      <c r="BQ16" s="9">
        <f>テーブル1[[#This Row],[2024]]+IF(テーブル1[[#This Row],[入庫年度]]=2025,テーブル1[[#This Row],[合計
 （単位：L)]],0)-IF(テーブル1[[#This Row],[出庫年度]]=2025,テーブル1[[#This Row],[合計
 （単位：L)]],0)</f>
        <v>0</v>
      </c>
      <c r="BR16" s="9">
        <f>テーブル1[[#This Row],[2025]]+IF(テーブル1[[#This Row],[入庫年度]]=2026,テーブル1[[#This Row],[合計
 （単位：L)]],0)-IF(テーブル1[[#This Row],[出庫年度]]=2026,テーブル1[[#This Row],[合計
 （単位：L)]],0)</f>
        <v>0</v>
      </c>
      <c r="BS16" s="9">
        <f>テーブル1[[#This Row],[2026]]+IF(テーブル1[[#This Row],[入庫年度]]=2027,テーブル1[[#This Row],[合計
 （単位：L)]],0)-IF(テーブル1[[#This Row],[出庫年度]]=2027,テーブル1[[#This Row],[合計
 （単位：L)]],0)</f>
        <v>0</v>
      </c>
      <c r="BT16" s="9">
        <f>テーブル1[[#This Row],[2027]]+IF(テーブル1[[#This Row],[入庫年度]]=2028,テーブル1[[#This Row],[合計
 （単位：L)]],0)-IF(テーブル1[[#This Row],[出庫年度]]=2028,テーブル1[[#This Row],[合計
 （単位：L)]],0)</f>
        <v>0</v>
      </c>
      <c r="BU16" s="9">
        <f>テーブル1[[#This Row],[2028]]+IF(テーブル1[[#This Row],[入庫年度]]=2029,テーブル1[[#This Row],[合計
 （単位：L)]],0)-IF(テーブル1[[#This Row],[出庫年度]]=2029,テーブル1[[#This Row],[合計
 （単位：L)]],0)</f>
        <v>0</v>
      </c>
      <c r="BV16" s="9">
        <f>テーブル1[[#This Row],[2029]]+IF(テーブル1[[#This Row],[入庫年度]]=2030,テーブル1[[#This Row],[合計
 （単位：L)]],0)-IF(テーブル1[[#This Row],[出庫年度]]=2030,テーブル1[[#This Row],[合計
 （単位：L)]],0)</f>
        <v>0</v>
      </c>
      <c r="BW16" s="9">
        <f>テーブル1[[#This Row],[2030]]+IF(テーブル1[[#This Row],[入庫年度]]=2031,テーブル1[[#This Row],[合計
 （単位：L)]],0)-IF(テーブル1[[#This Row],[出庫年度]]=2031,テーブル1[[#This Row],[合計
 （単位：L)]],0)</f>
        <v>0</v>
      </c>
      <c r="BX16" s="9">
        <f>テーブル1[[#This Row],[2031]]+IF(テーブル1[[#This Row],[入庫年度]]=2032,テーブル1[[#This Row],[合計
 （単位：L)]],0)-IF(テーブル1[[#This Row],[出庫年度]]=2032,テーブル1[[#This Row],[合計
 （単位：L)]],0)</f>
        <v>0</v>
      </c>
      <c r="BY16" s="9">
        <f>テーブル1[[#This Row],[2032]]+IF(テーブル1[[#This Row],[入庫年度]]=2033,テーブル1[[#This Row],[合計
 （単位：L)]],0)-IF(テーブル1[[#This Row],[出庫年度]]=2033,テーブル1[[#This Row],[合計
 （単位：L)]],0)</f>
        <v>0</v>
      </c>
      <c r="BZ16" s="9">
        <f>テーブル1[[#This Row],[2033]]+IF(テーブル1[[#This Row],[入庫年度]]=2034,テーブル1[[#This Row],[合計
 （単位：L)]],0)-IF(テーブル1[[#This Row],[出庫年度]]=2034,テーブル1[[#This Row],[合計
 （単位：L)]],0)</f>
        <v>0</v>
      </c>
      <c r="CA16" s="9">
        <f>テーブル1[[#This Row],[2034]]+IF(テーブル1[[#This Row],[入庫年度]]=2035,テーブル1[[#This Row],[合計
 （単位：L)]],0)-IF(テーブル1[[#This Row],[出庫年度]]=2035,テーブル1[[#This Row],[合計
 （単位：L)]],0)</f>
        <v>0</v>
      </c>
      <c r="CB16" s="9">
        <f>テーブル1[[#This Row],[2035]]+IF(テーブル1[[#This Row],[入庫年度]]=2036,テーブル1[[#This Row],[合計
 （単位：L)]],0)-IF(テーブル1[[#This Row],[出庫年度]]=2036,テーブル1[[#This Row],[合計
 （単位：L)]],0)</f>
        <v>0</v>
      </c>
      <c r="CC16" s="9">
        <f>テーブル1[[#This Row],[2036]]+IF(テーブル1[[#This Row],[入庫年度]]=2037,テーブル1[[#This Row],[合計
 （単位：L)]],0)-IF(テーブル1[[#This Row],[出庫年度]]=2037,テーブル1[[#This Row],[合計
 （単位：L)]],0)</f>
        <v>0</v>
      </c>
      <c r="CD16" s="9">
        <f>テーブル1[[#This Row],[2037]]+IF(テーブル1[[#This Row],[入庫年度]]=2038,テーブル1[[#This Row],[合計
 （単位：L)]],0)-IF(テーブル1[[#This Row],[出庫年度]]=2038,テーブル1[[#This Row],[合計
 （単位：L)]],0)</f>
        <v>0</v>
      </c>
      <c r="CE16" s="9">
        <f>テーブル1[[#This Row],[2038]]+IF(テーブル1[[#This Row],[入庫年度]]=2039,テーブル1[[#This Row],[合計
 （単位：L)]],0)-IF(テーブル1[[#This Row],[出庫年度]]=2039,テーブル1[[#This Row],[合計
 （単位：L)]],0)</f>
        <v>0</v>
      </c>
      <c r="CF16" s="9">
        <f>テーブル1[[#This Row],[2039]]+IF(テーブル1[[#This Row],[入庫年度]]=2040,テーブル1[[#This Row],[合計
 （単位：L)]],0)-IF(テーブル1[[#This Row],[出庫年度]]=2040,テーブル1[[#This Row],[合計
 （単位：L)]],0)</f>
        <v>0</v>
      </c>
    </row>
    <row r="17" spans="1:84" ht="16.2" outlineLevel="1">
      <c r="A17" s="10">
        <v>0</v>
      </c>
      <c r="B17" s="11" t="s">
        <v>46</v>
      </c>
      <c r="C17" s="2" t="s">
        <v>91</v>
      </c>
      <c r="D17" s="12"/>
      <c r="E17" s="12"/>
      <c r="F17" s="15"/>
      <c r="G17" s="12"/>
      <c r="H17" s="10"/>
      <c r="I17" s="13"/>
      <c r="J17" s="12"/>
      <c r="K17" s="12"/>
      <c r="L17" s="11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2"/>
      <c r="Y17" s="12"/>
      <c r="Z17" s="12"/>
      <c r="AA17" s="12"/>
      <c r="AB17" s="12"/>
      <c r="AC17" s="12"/>
      <c r="AD17" s="13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 t="s">
        <v>56</v>
      </c>
      <c r="AU17" s="9">
        <f>SUM(テーブル1[[#This Row],[販売価格]:[送料]])</f>
        <v>0</v>
      </c>
      <c r="AV17" s="9">
        <f>IF(テーブル1[[#This Row],[出庫日
 （売上・廃棄日）]]="",0,IF(テーブル1[[#This Row],[販売ステータス]]="済",テーブル1[[#This Row],[合計
 （単位：L)]],0))</f>
        <v>0</v>
      </c>
      <c r="AW17" s="9">
        <f>IF(テーブル1[[#This Row],[出庫日
 （売上・廃棄日）]]="",0,IF(テーブル1[[#This Row],[販売ステータス]]="廃棄",テーブル1[[#This Row],[合計
 （単位：L)]],0))</f>
        <v>0</v>
      </c>
      <c r="AX17" s="9">
        <f>IF(ISNUMBER(テーブル1[[#This Row],[合計
 （単位：L)]])=TRUE,テーブル1[[#This Row],[合計
 （単位：L)]],0)</f>
        <v>0</v>
      </c>
      <c r="AY17" s="9">
        <f>SUM(テーブル1[[#This Row],[販売量]:[廃棄量]])</f>
        <v>0</v>
      </c>
      <c r="AZ17" s="9">
        <f>テーブル1[[#This Row],[IN]]-テーブル1[[#This Row],[OUT]]</f>
        <v>0</v>
      </c>
      <c r="BA17" s="9" t="str">
        <f>IF(テーブル1[[#This Row],[IN]]-テーブル1[[#This Row],[OUT]]=テーブル1[[#This Row],[在庫量]],"","error")</f>
        <v/>
      </c>
      <c r="BB17" s="9" t="str">
        <f>IF(OR(テーブル1[[#This Row],[仕入れ日]]="",テーブル1[[#This Row],[仕入れ日]]="END")=TRUE,"",TEXT(テーブル1[[#This Row],[仕入れ日]],"yyyy/m"))</f>
        <v/>
      </c>
      <c r="BC17" s="9" t="str">
        <f>IF(OR(テーブル1[[#This Row],[仕入れ日]]="",テーブル1[[#This Row],[仕入れ日]]="END")=TRUE,"",IF(MONTH(テーブル1[[#This Row],[仕入れ日]])&lt;=3,YEAR(テーブル1[[#This Row],[仕入れ日]])-1,YEAR(テーブル1[[#This Row],[仕入れ日]])))</f>
        <v/>
      </c>
      <c r="BD17" s="9" t="str">
        <f>IF(OR(テーブル1[[#This Row],[出庫日
 （売上・廃棄日）]]="",テーブル1[[#This Row],[出庫日
 （売上・廃棄日）]]="END")=TRUE,"",TEXT(テーブル1[[#This Row],[出庫日
 （売上・廃棄日）]],"yyyy/m"))</f>
        <v/>
      </c>
      <c r="BE17" s="9" t="str">
        <f>IF(OR(テーブル1[[#This Row],[出庫日
 （売上・廃棄日）]]="",テーブル1[[#This Row],[出庫日
 （売上・廃棄日）]]="END")=TRUE,"",IF(MONTH(テーブル1[[#This Row],[出庫日
 （売上・廃棄日）]])&lt;=3,YEAR(テーブル1[[#This Row],[出庫日
 （売上・廃棄日）]])-1,YEAR(テーブル1[[#This Row],[出庫日
 （売上・廃棄日）]])))</f>
        <v/>
      </c>
      <c r="BF17" s="9" t="str">
        <f>IF(テーブル1[[#This Row],[売渡承諾書No]]="","",CONCATENATE(テーブル1[[#This Row],[買取店舗]],"-",テーブル1[[#This Row],[売渡承諾書No]]))</f>
        <v/>
      </c>
      <c r="BG17" s="9" t="str">
        <f>IFERROR(IF(OR(テーブル1[[#This Row],[No]]="",テーブル1[[#This Row],[出品日]]="")=TRUE,"",CONCATENATE(YEAR(テーブル1[[#This Row],[出品日]]),"/",MONTH(テーブル1[[#This Row],[出品日]]))),"")</f>
        <v/>
      </c>
      <c r="BL17" s="9">
        <f>IF(テーブル1[[#This Row],[入庫年度]]=2020,テーブル1[[#This Row],[合計
 （単位：L)]],0)-IF(テーブル1[[#This Row],[出庫年度]]=2020,テーブル1[[#This Row],[合計
 （単位：L)]],0)</f>
        <v>0</v>
      </c>
      <c r="BM17" s="9">
        <f>テーブル1[[#This Row],[2020]]+IF(テーブル1[[#This Row],[入庫年度]]=2021,テーブル1[[#This Row],[合計
 （単位：L)]],0)-IF(テーブル1[[#This Row],[出庫年度]]=2021,テーブル1[[#This Row],[合計
 （単位：L)]],0)</f>
        <v>0</v>
      </c>
      <c r="BN17" s="9">
        <f>テーブル1[[#This Row],[2021]]+IF(テーブル1[[#This Row],[入庫年度]]=2022,テーブル1[[#This Row],[合計
 （単位：L)]],0)-IF(テーブル1[[#This Row],[出庫年度]]=2022,テーブル1[[#This Row],[合計
 （単位：L)]],0)</f>
        <v>0</v>
      </c>
      <c r="BO17" s="9">
        <f>テーブル1[[#This Row],[2022]]+IF(テーブル1[[#This Row],[入庫年度]]=2023,テーブル1[[#This Row],[合計
 （単位：L)]],0)-IF(テーブル1[[#This Row],[出庫年度]]=2023,テーブル1[[#This Row],[合計
 （単位：L)]],0)</f>
        <v>0</v>
      </c>
      <c r="BP17" s="9">
        <f>テーブル1[[#This Row],[2023]]+IF(テーブル1[[#This Row],[入庫年度]]=2024,テーブル1[[#This Row],[合計
 （単位：L)]],0)-IF(テーブル1[[#This Row],[出庫年度]]=2024,テーブル1[[#This Row],[合計
 （単位：L)]],0)</f>
        <v>0</v>
      </c>
      <c r="BQ17" s="9">
        <f>テーブル1[[#This Row],[2024]]+IF(テーブル1[[#This Row],[入庫年度]]=2025,テーブル1[[#This Row],[合計
 （単位：L)]],0)-IF(テーブル1[[#This Row],[出庫年度]]=2025,テーブル1[[#This Row],[合計
 （単位：L)]],0)</f>
        <v>0</v>
      </c>
      <c r="BR17" s="9">
        <f>テーブル1[[#This Row],[2025]]+IF(テーブル1[[#This Row],[入庫年度]]=2026,テーブル1[[#This Row],[合計
 （単位：L)]],0)-IF(テーブル1[[#This Row],[出庫年度]]=2026,テーブル1[[#This Row],[合計
 （単位：L)]],0)</f>
        <v>0</v>
      </c>
      <c r="BS17" s="9">
        <f>テーブル1[[#This Row],[2026]]+IF(テーブル1[[#This Row],[入庫年度]]=2027,テーブル1[[#This Row],[合計
 （単位：L)]],0)-IF(テーブル1[[#This Row],[出庫年度]]=2027,テーブル1[[#This Row],[合計
 （単位：L)]],0)</f>
        <v>0</v>
      </c>
      <c r="BT17" s="9">
        <f>テーブル1[[#This Row],[2027]]+IF(テーブル1[[#This Row],[入庫年度]]=2028,テーブル1[[#This Row],[合計
 （単位：L)]],0)-IF(テーブル1[[#This Row],[出庫年度]]=2028,テーブル1[[#This Row],[合計
 （単位：L)]],0)</f>
        <v>0</v>
      </c>
      <c r="BU17" s="9">
        <f>テーブル1[[#This Row],[2028]]+IF(テーブル1[[#This Row],[入庫年度]]=2029,テーブル1[[#This Row],[合計
 （単位：L)]],0)-IF(テーブル1[[#This Row],[出庫年度]]=2029,テーブル1[[#This Row],[合計
 （単位：L)]],0)</f>
        <v>0</v>
      </c>
      <c r="BV17" s="9">
        <f>テーブル1[[#This Row],[2029]]+IF(テーブル1[[#This Row],[入庫年度]]=2030,テーブル1[[#This Row],[合計
 （単位：L)]],0)-IF(テーブル1[[#This Row],[出庫年度]]=2030,テーブル1[[#This Row],[合計
 （単位：L)]],0)</f>
        <v>0</v>
      </c>
      <c r="BW17" s="9">
        <f>テーブル1[[#This Row],[2030]]+IF(テーブル1[[#This Row],[入庫年度]]=2031,テーブル1[[#This Row],[合計
 （単位：L)]],0)-IF(テーブル1[[#This Row],[出庫年度]]=2031,テーブル1[[#This Row],[合計
 （単位：L)]],0)</f>
        <v>0</v>
      </c>
      <c r="BX17" s="9">
        <f>テーブル1[[#This Row],[2031]]+IF(テーブル1[[#This Row],[入庫年度]]=2032,テーブル1[[#This Row],[合計
 （単位：L)]],0)-IF(テーブル1[[#This Row],[出庫年度]]=2032,テーブル1[[#This Row],[合計
 （単位：L)]],0)</f>
        <v>0</v>
      </c>
      <c r="BY17" s="9">
        <f>テーブル1[[#This Row],[2032]]+IF(テーブル1[[#This Row],[入庫年度]]=2033,テーブル1[[#This Row],[合計
 （単位：L)]],0)-IF(テーブル1[[#This Row],[出庫年度]]=2033,テーブル1[[#This Row],[合計
 （単位：L)]],0)</f>
        <v>0</v>
      </c>
      <c r="BZ17" s="9">
        <f>テーブル1[[#This Row],[2033]]+IF(テーブル1[[#This Row],[入庫年度]]=2034,テーブル1[[#This Row],[合計
 （単位：L)]],0)-IF(テーブル1[[#This Row],[出庫年度]]=2034,テーブル1[[#This Row],[合計
 （単位：L)]],0)</f>
        <v>0</v>
      </c>
      <c r="CA17" s="9">
        <f>テーブル1[[#This Row],[2034]]+IF(テーブル1[[#This Row],[入庫年度]]=2035,テーブル1[[#This Row],[合計
 （単位：L)]],0)-IF(テーブル1[[#This Row],[出庫年度]]=2035,テーブル1[[#This Row],[合計
 （単位：L)]],0)</f>
        <v>0</v>
      </c>
      <c r="CB17" s="9">
        <f>テーブル1[[#This Row],[2035]]+IF(テーブル1[[#This Row],[入庫年度]]=2036,テーブル1[[#This Row],[合計
 （単位：L)]],0)-IF(テーブル1[[#This Row],[出庫年度]]=2036,テーブル1[[#This Row],[合計
 （単位：L)]],0)</f>
        <v>0</v>
      </c>
      <c r="CC17" s="9">
        <f>テーブル1[[#This Row],[2036]]+IF(テーブル1[[#This Row],[入庫年度]]=2037,テーブル1[[#This Row],[合計
 （単位：L)]],0)-IF(テーブル1[[#This Row],[出庫年度]]=2037,テーブル1[[#This Row],[合計
 （単位：L)]],0)</f>
        <v>0</v>
      </c>
      <c r="CD17" s="9">
        <f>テーブル1[[#This Row],[2037]]+IF(テーブル1[[#This Row],[入庫年度]]=2038,テーブル1[[#This Row],[合計
 （単位：L)]],0)-IF(テーブル1[[#This Row],[出庫年度]]=2038,テーブル1[[#This Row],[合計
 （単位：L)]],0)</f>
        <v>0</v>
      </c>
      <c r="CE17" s="9">
        <f>テーブル1[[#This Row],[2038]]+IF(テーブル1[[#This Row],[入庫年度]]=2039,テーブル1[[#This Row],[合計
 （単位：L)]],0)-IF(テーブル1[[#This Row],[出庫年度]]=2039,テーブル1[[#This Row],[合計
 （単位：L)]],0)</f>
        <v>0</v>
      </c>
      <c r="CF17" s="9">
        <f>テーブル1[[#This Row],[2039]]+IF(テーブル1[[#This Row],[入庫年度]]=2040,テーブル1[[#This Row],[合計
 （単位：L)]],0)-IF(テーブル1[[#This Row],[出庫年度]]=2040,テーブル1[[#This Row],[合計
 （単位：L)]],0)</f>
        <v>0</v>
      </c>
    </row>
    <row r="18" spans="1:84" ht="16.2" outlineLevel="1">
      <c r="A18" s="10">
        <v>0</v>
      </c>
      <c r="B18" s="11" t="s">
        <v>46</v>
      </c>
      <c r="C18" s="2" t="s">
        <v>92</v>
      </c>
      <c r="D18" s="12"/>
      <c r="E18" s="12"/>
      <c r="F18" s="15"/>
      <c r="G18" s="12"/>
      <c r="H18" s="10"/>
      <c r="I18" s="13"/>
      <c r="J18" s="12"/>
      <c r="K18" s="12"/>
      <c r="L18" s="11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3"/>
      <c r="X18" s="12"/>
      <c r="Y18" s="12"/>
      <c r="Z18" s="12"/>
      <c r="AA18" s="12"/>
      <c r="AB18" s="12"/>
      <c r="AC18" s="12"/>
      <c r="AD18" s="13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 t="s">
        <v>56</v>
      </c>
      <c r="AU18" s="9">
        <f>SUM(テーブル1[[#This Row],[販売価格]:[送料]])</f>
        <v>0</v>
      </c>
      <c r="AV18" s="9">
        <f>IF(テーブル1[[#This Row],[出庫日
 （売上・廃棄日）]]="",0,IF(テーブル1[[#This Row],[販売ステータス]]="済",テーブル1[[#This Row],[合計
 （単位：L)]],0))</f>
        <v>0</v>
      </c>
      <c r="AW18" s="9">
        <f>IF(テーブル1[[#This Row],[出庫日
 （売上・廃棄日）]]="",0,IF(テーブル1[[#This Row],[販売ステータス]]="廃棄",テーブル1[[#This Row],[合計
 （単位：L)]],0))</f>
        <v>0</v>
      </c>
      <c r="AX18" s="9">
        <f>IF(ISNUMBER(テーブル1[[#This Row],[合計
 （単位：L)]])=TRUE,テーブル1[[#This Row],[合計
 （単位：L)]],0)</f>
        <v>0</v>
      </c>
      <c r="AY18" s="9">
        <f>SUM(テーブル1[[#This Row],[販売量]:[廃棄量]])</f>
        <v>0</v>
      </c>
      <c r="AZ18" s="9">
        <f>テーブル1[[#This Row],[IN]]-テーブル1[[#This Row],[OUT]]</f>
        <v>0</v>
      </c>
      <c r="BA18" s="9" t="str">
        <f>IF(テーブル1[[#This Row],[IN]]-テーブル1[[#This Row],[OUT]]=テーブル1[[#This Row],[在庫量]],"","error")</f>
        <v/>
      </c>
      <c r="BB18" s="9" t="str">
        <f>IF(OR(テーブル1[[#This Row],[仕入れ日]]="",テーブル1[[#This Row],[仕入れ日]]="END")=TRUE,"",TEXT(テーブル1[[#This Row],[仕入れ日]],"yyyy/m"))</f>
        <v/>
      </c>
      <c r="BC18" s="9" t="str">
        <f>IF(OR(テーブル1[[#This Row],[仕入れ日]]="",テーブル1[[#This Row],[仕入れ日]]="END")=TRUE,"",IF(MONTH(テーブル1[[#This Row],[仕入れ日]])&lt;=3,YEAR(テーブル1[[#This Row],[仕入れ日]])-1,YEAR(テーブル1[[#This Row],[仕入れ日]])))</f>
        <v/>
      </c>
      <c r="BD18" s="9" t="str">
        <f>IF(OR(テーブル1[[#This Row],[出庫日
 （売上・廃棄日）]]="",テーブル1[[#This Row],[出庫日
 （売上・廃棄日）]]="END")=TRUE,"",TEXT(テーブル1[[#This Row],[出庫日
 （売上・廃棄日）]],"yyyy/m"))</f>
        <v/>
      </c>
      <c r="BE18" s="9" t="str">
        <f>IF(OR(テーブル1[[#This Row],[出庫日
 （売上・廃棄日）]]="",テーブル1[[#This Row],[出庫日
 （売上・廃棄日）]]="END")=TRUE,"",IF(MONTH(テーブル1[[#This Row],[出庫日
 （売上・廃棄日）]])&lt;=3,YEAR(テーブル1[[#This Row],[出庫日
 （売上・廃棄日）]])-1,YEAR(テーブル1[[#This Row],[出庫日
 （売上・廃棄日）]])))</f>
        <v/>
      </c>
      <c r="BF18" s="9" t="str">
        <f>IF(テーブル1[[#This Row],[売渡承諾書No]]="","",CONCATENATE(テーブル1[[#This Row],[買取店舗]],"-",テーブル1[[#This Row],[売渡承諾書No]]))</f>
        <v/>
      </c>
      <c r="BG18" s="9" t="str">
        <f>IFERROR(IF(OR(テーブル1[[#This Row],[No]]="",テーブル1[[#This Row],[出品日]]="")=TRUE,"",CONCATENATE(YEAR(テーブル1[[#This Row],[出品日]]),"/",MONTH(テーブル1[[#This Row],[出品日]]))),"")</f>
        <v/>
      </c>
      <c r="BL18" s="9">
        <f>IF(テーブル1[[#This Row],[入庫年度]]=2020,テーブル1[[#This Row],[合計
 （単位：L)]],0)-IF(テーブル1[[#This Row],[出庫年度]]=2020,テーブル1[[#This Row],[合計
 （単位：L)]],0)</f>
        <v>0</v>
      </c>
      <c r="BM18" s="9">
        <f>テーブル1[[#This Row],[2020]]+IF(テーブル1[[#This Row],[入庫年度]]=2021,テーブル1[[#This Row],[合計
 （単位：L)]],0)-IF(テーブル1[[#This Row],[出庫年度]]=2021,テーブル1[[#This Row],[合計
 （単位：L)]],0)</f>
        <v>0</v>
      </c>
      <c r="BN18" s="9">
        <f>テーブル1[[#This Row],[2021]]+IF(テーブル1[[#This Row],[入庫年度]]=2022,テーブル1[[#This Row],[合計
 （単位：L)]],0)-IF(テーブル1[[#This Row],[出庫年度]]=2022,テーブル1[[#This Row],[合計
 （単位：L)]],0)</f>
        <v>0</v>
      </c>
      <c r="BO18" s="9">
        <f>テーブル1[[#This Row],[2022]]+IF(テーブル1[[#This Row],[入庫年度]]=2023,テーブル1[[#This Row],[合計
 （単位：L)]],0)-IF(テーブル1[[#This Row],[出庫年度]]=2023,テーブル1[[#This Row],[合計
 （単位：L)]],0)</f>
        <v>0</v>
      </c>
      <c r="BP18" s="9">
        <f>テーブル1[[#This Row],[2023]]+IF(テーブル1[[#This Row],[入庫年度]]=2024,テーブル1[[#This Row],[合計
 （単位：L)]],0)-IF(テーブル1[[#This Row],[出庫年度]]=2024,テーブル1[[#This Row],[合計
 （単位：L)]],0)</f>
        <v>0</v>
      </c>
      <c r="BQ18" s="9">
        <f>テーブル1[[#This Row],[2024]]+IF(テーブル1[[#This Row],[入庫年度]]=2025,テーブル1[[#This Row],[合計
 （単位：L)]],0)-IF(テーブル1[[#This Row],[出庫年度]]=2025,テーブル1[[#This Row],[合計
 （単位：L)]],0)</f>
        <v>0</v>
      </c>
      <c r="BR18" s="9">
        <f>テーブル1[[#This Row],[2025]]+IF(テーブル1[[#This Row],[入庫年度]]=2026,テーブル1[[#This Row],[合計
 （単位：L)]],0)-IF(テーブル1[[#This Row],[出庫年度]]=2026,テーブル1[[#This Row],[合計
 （単位：L)]],0)</f>
        <v>0</v>
      </c>
      <c r="BS18" s="9">
        <f>テーブル1[[#This Row],[2026]]+IF(テーブル1[[#This Row],[入庫年度]]=2027,テーブル1[[#This Row],[合計
 （単位：L)]],0)-IF(テーブル1[[#This Row],[出庫年度]]=2027,テーブル1[[#This Row],[合計
 （単位：L)]],0)</f>
        <v>0</v>
      </c>
      <c r="BT18" s="9">
        <f>テーブル1[[#This Row],[2027]]+IF(テーブル1[[#This Row],[入庫年度]]=2028,テーブル1[[#This Row],[合計
 （単位：L)]],0)-IF(テーブル1[[#This Row],[出庫年度]]=2028,テーブル1[[#This Row],[合計
 （単位：L)]],0)</f>
        <v>0</v>
      </c>
      <c r="BU18" s="9">
        <f>テーブル1[[#This Row],[2028]]+IF(テーブル1[[#This Row],[入庫年度]]=2029,テーブル1[[#This Row],[合計
 （単位：L)]],0)-IF(テーブル1[[#This Row],[出庫年度]]=2029,テーブル1[[#This Row],[合計
 （単位：L)]],0)</f>
        <v>0</v>
      </c>
      <c r="BV18" s="9">
        <f>テーブル1[[#This Row],[2029]]+IF(テーブル1[[#This Row],[入庫年度]]=2030,テーブル1[[#This Row],[合計
 （単位：L)]],0)-IF(テーブル1[[#This Row],[出庫年度]]=2030,テーブル1[[#This Row],[合計
 （単位：L)]],0)</f>
        <v>0</v>
      </c>
      <c r="BW18" s="9">
        <f>テーブル1[[#This Row],[2030]]+IF(テーブル1[[#This Row],[入庫年度]]=2031,テーブル1[[#This Row],[合計
 （単位：L)]],0)-IF(テーブル1[[#This Row],[出庫年度]]=2031,テーブル1[[#This Row],[合計
 （単位：L)]],0)</f>
        <v>0</v>
      </c>
      <c r="BX18" s="9">
        <f>テーブル1[[#This Row],[2031]]+IF(テーブル1[[#This Row],[入庫年度]]=2032,テーブル1[[#This Row],[合計
 （単位：L)]],0)-IF(テーブル1[[#This Row],[出庫年度]]=2032,テーブル1[[#This Row],[合計
 （単位：L)]],0)</f>
        <v>0</v>
      </c>
      <c r="BY18" s="9">
        <f>テーブル1[[#This Row],[2032]]+IF(テーブル1[[#This Row],[入庫年度]]=2033,テーブル1[[#This Row],[合計
 （単位：L)]],0)-IF(テーブル1[[#This Row],[出庫年度]]=2033,テーブル1[[#This Row],[合計
 （単位：L)]],0)</f>
        <v>0</v>
      </c>
      <c r="BZ18" s="9">
        <f>テーブル1[[#This Row],[2033]]+IF(テーブル1[[#This Row],[入庫年度]]=2034,テーブル1[[#This Row],[合計
 （単位：L)]],0)-IF(テーブル1[[#This Row],[出庫年度]]=2034,テーブル1[[#This Row],[合計
 （単位：L)]],0)</f>
        <v>0</v>
      </c>
      <c r="CA18" s="9">
        <f>テーブル1[[#This Row],[2034]]+IF(テーブル1[[#This Row],[入庫年度]]=2035,テーブル1[[#This Row],[合計
 （単位：L)]],0)-IF(テーブル1[[#This Row],[出庫年度]]=2035,テーブル1[[#This Row],[合計
 （単位：L)]],0)</f>
        <v>0</v>
      </c>
      <c r="CB18" s="9">
        <f>テーブル1[[#This Row],[2035]]+IF(テーブル1[[#This Row],[入庫年度]]=2036,テーブル1[[#This Row],[合計
 （単位：L)]],0)-IF(テーブル1[[#This Row],[出庫年度]]=2036,テーブル1[[#This Row],[合計
 （単位：L)]],0)</f>
        <v>0</v>
      </c>
      <c r="CC18" s="9">
        <f>テーブル1[[#This Row],[2036]]+IF(テーブル1[[#This Row],[入庫年度]]=2037,テーブル1[[#This Row],[合計
 （単位：L)]],0)-IF(テーブル1[[#This Row],[出庫年度]]=2037,テーブル1[[#This Row],[合計
 （単位：L)]],0)</f>
        <v>0</v>
      </c>
      <c r="CD18" s="9">
        <f>テーブル1[[#This Row],[2037]]+IF(テーブル1[[#This Row],[入庫年度]]=2038,テーブル1[[#This Row],[合計
 （単位：L)]],0)-IF(テーブル1[[#This Row],[出庫年度]]=2038,テーブル1[[#This Row],[合計
 （単位：L)]],0)</f>
        <v>0</v>
      </c>
      <c r="CE18" s="9">
        <f>テーブル1[[#This Row],[2038]]+IF(テーブル1[[#This Row],[入庫年度]]=2039,テーブル1[[#This Row],[合計
 （単位：L)]],0)-IF(テーブル1[[#This Row],[出庫年度]]=2039,テーブル1[[#This Row],[合計
 （単位：L)]],0)</f>
        <v>0</v>
      </c>
      <c r="CF18" s="9">
        <f>テーブル1[[#This Row],[2039]]+IF(テーブル1[[#This Row],[入庫年度]]=2040,テーブル1[[#This Row],[合計
 （単位：L)]],0)-IF(テーブル1[[#This Row],[出庫年度]]=2040,テーブル1[[#This Row],[合計
 （単位：L)]],0)</f>
        <v>0</v>
      </c>
    </row>
    <row r="19" spans="1:84" ht="16.2" outlineLevel="1">
      <c r="A19" s="10" t="s">
        <v>56</v>
      </c>
      <c r="B19" s="11" t="s">
        <v>56</v>
      </c>
      <c r="C19" s="2" t="s">
        <v>56</v>
      </c>
      <c r="D19" s="12" t="s">
        <v>56</v>
      </c>
      <c r="E19" s="12" t="s">
        <v>56</v>
      </c>
      <c r="F19" s="15" t="s">
        <v>56</v>
      </c>
      <c r="G19" s="12" t="s">
        <v>56</v>
      </c>
      <c r="H19" s="10" t="s">
        <v>56</v>
      </c>
      <c r="I19" s="13" t="s">
        <v>56</v>
      </c>
      <c r="J19" s="12" t="s">
        <v>56</v>
      </c>
      <c r="K19" s="12" t="s">
        <v>56</v>
      </c>
      <c r="L19" s="11" t="s">
        <v>56</v>
      </c>
      <c r="M19" s="12" t="s">
        <v>56</v>
      </c>
      <c r="N19" s="12" t="s">
        <v>56</v>
      </c>
      <c r="O19" s="12" t="s">
        <v>56</v>
      </c>
      <c r="P19" s="12" t="s">
        <v>56</v>
      </c>
      <c r="Q19" s="12" t="s">
        <v>56</v>
      </c>
      <c r="R19" s="12" t="s">
        <v>56</v>
      </c>
      <c r="S19" s="12" t="s">
        <v>56</v>
      </c>
      <c r="T19" s="12" t="s">
        <v>56</v>
      </c>
      <c r="U19" s="12" t="s">
        <v>56</v>
      </c>
      <c r="V19" s="12" t="s">
        <v>56</v>
      </c>
      <c r="W19" s="13" t="s">
        <v>56</v>
      </c>
      <c r="X19" s="12" t="s">
        <v>56</v>
      </c>
      <c r="Y19" s="12" t="s">
        <v>56</v>
      </c>
      <c r="Z19" s="12" t="s">
        <v>56</v>
      </c>
      <c r="AA19" s="12" t="s">
        <v>56</v>
      </c>
      <c r="AB19" s="12" t="s">
        <v>56</v>
      </c>
      <c r="AC19" s="12" t="s">
        <v>56</v>
      </c>
      <c r="AD19" s="13" t="s">
        <v>56</v>
      </c>
      <c r="AE19" s="12" t="s">
        <v>56</v>
      </c>
      <c r="AF19" s="12" t="s">
        <v>56</v>
      </c>
      <c r="AG19" s="12" t="s">
        <v>56</v>
      </c>
      <c r="AH19" s="12" t="s">
        <v>56</v>
      </c>
      <c r="AI19" s="12"/>
      <c r="AJ19" s="12" t="s">
        <v>56</v>
      </c>
      <c r="AK19" s="12" t="s">
        <v>56</v>
      </c>
      <c r="AL19" s="12" t="s">
        <v>56</v>
      </c>
      <c r="AM19" s="12" t="s">
        <v>56</v>
      </c>
      <c r="AN19" s="12" t="s">
        <v>56</v>
      </c>
      <c r="AO19" s="12" t="s">
        <v>56</v>
      </c>
      <c r="AP19" s="12" t="s">
        <v>56</v>
      </c>
      <c r="AQ19" s="12" t="s">
        <v>56</v>
      </c>
      <c r="AR19" s="12" t="s">
        <v>56</v>
      </c>
      <c r="AS19" s="12" t="s">
        <v>56</v>
      </c>
      <c r="AT19" s="12" t="s">
        <v>56</v>
      </c>
      <c r="AU19" s="9">
        <f>SUM(テーブル1[[#This Row],[販売価格]:[送料]])</f>
        <v>0</v>
      </c>
      <c r="AV19" s="9">
        <f>IF(テーブル1[[#This Row],[出庫日
 （売上・廃棄日）]]="",0,IF(テーブル1[[#This Row],[販売ステータス]]="済",テーブル1[[#This Row],[合計
 （単位：L)]],0))</f>
        <v>0</v>
      </c>
      <c r="AW19" s="9">
        <f>IF(テーブル1[[#This Row],[出庫日
 （売上・廃棄日）]]="",0,IF(テーブル1[[#This Row],[販売ステータス]]="廃棄",テーブル1[[#This Row],[合計
 （単位：L)]],0))</f>
        <v>0</v>
      </c>
      <c r="AX19" s="9">
        <f>IF(ISNUMBER(テーブル1[[#This Row],[合計
 （単位：L)]])=TRUE,テーブル1[[#This Row],[合計
 （単位：L)]],0)</f>
        <v>0</v>
      </c>
      <c r="AY19" s="9">
        <f>SUM(テーブル1[[#This Row],[販売量]:[廃棄量]])</f>
        <v>0</v>
      </c>
      <c r="AZ19" s="9">
        <f>テーブル1[[#This Row],[IN]]-テーブル1[[#This Row],[OUT]]</f>
        <v>0</v>
      </c>
      <c r="BA19" s="9" t="str">
        <f>IF(テーブル1[[#This Row],[IN]]-テーブル1[[#This Row],[OUT]]=テーブル1[[#This Row],[在庫量]],"","error")</f>
        <v/>
      </c>
      <c r="BB19" s="9" t="str">
        <f>IF(OR(テーブル1[[#This Row],[仕入れ日]]="",テーブル1[[#This Row],[仕入れ日]]="END")=TRUE,"",TEXT(テーブル1[[#This Row],[仕入れ日]],"yyyy/m"))</f>
        <v/>
      </c>
      <c r="BC19" s="9" t="str">
        <f>IF(OR(テーブル1[[#This Row],[仕入れ日]]="",テーブル1[[#This Row],[仕入れ日]]="END")=TRUE,"",IF(MONTH(テーブル1[[#This Row],[仕入れ日]])&lt;=3,YEAR(テーブル1[[#This Row],[仕入れ日]])-1,YEAR(テーブル1[[#This Row],[仕入れ日]])))</f>
        <v/>
      </c>
      <c r="BD19" s="9" t="str">
        <f>IF(OR(テーブル1[[#This Row],[出庫日
 （売上・廃棄日）]]="",テーブル1[[#This Row],[出庫日
 （売上・廃棄日）]]="END")=TRUE,"",TEXT(テーブル1[[#This Row],[出庫日
 （売上・廃棄日）]],"yyyy/m"))</f>
        <v/>
      </c>
      <c r="BE19" s="9" t="str">
        <f>IF(OR(テーブル1[[#This Row],[出庫日
 （売上・廃棄日）]]="",テーブル1[[#This Row],[出庫日
 （売上・廃棄日）]]="END")=TRUE,"",IF(MONTH(テーブル1[[#This Row],[出庫日
 （売上・廃棄日）]])&lt;=3,YEAR(テーブル1[[#This Row],[出庫日
 （売上・廃棄日）]])-1,YEAR(テーブル1[[#This Row],[出庫日
 （売上・廃棄日）]])))</f>
        <v/>
      </c>
      <c r="BF19" s="9" t="str">
        <f>IF(テーブル1[[#This Row],[売渡承諾書No]]="","",CONCATENATE(テーブル1[[#This Row],[買取店舗]],"-",テーブル1[[#This Row],[売渡承諾書No]]))</f>
        <v>END-END</v>
      </c>
      <c r="BG19" s="9" t="str">
        <f>IFERROR(IF(OR(テーブル1[[#This Row],[No]]="",テーブル1[[#This Row],[出品日]]="")=TRUE,"",CONCATENATE(YEAR(テーブル1[[#This Row],[出品日]]),"/",MONTH(テーブル1[[#This Row],[出品日]]))),"")</f>
        <v/>
      </c>
      <c r="BL19" s="9">
        <f>IF(テーブル1[[#This Row],[入庫年度]]=2020,テーブル1[[#This Row],[合計
 （単位：L)]],0)-IF(テーブル1[[#This Row],[出庫年度]]=2020,テーブル1[[#This Row],[合計
 （単位：L)]],0)</f>
        <v>0</v>
      </c>
      <c r="BM19" s="9">
        <f>テーブル1[[#This Row],[2020]]+IF(テーブル1[[#This Row],[入庫年度]]=2021,テーブル1[[#This Row],[合計
 （単位：L)]],0)-IF(テーブル1[[#This Row],[出庫年度]]=2021,テーブル1[[#This Row],[合計
 （単位：L)]],0)</f>
        <v>0</v>
      </c>
      <c r="BN19" s="9">
        <f>テーブル1[[#This Row],[2021]]+IF(テーブル1[[#This Row],[入庫年度]]=2022,テーブル1[[#This Row],[合計
 （単位：L)]],0)-IF(テーブル1[[#This Row],[出庫年度]]=2022,テーブル1[[#This Row],[合計
 （単位：L)]],0)</f>
        <v>0</v>
      </c>
      <c r="BO19" s="9">
        <f>テーブル1[[#This Row],[2022]]+IF(テーブル1[[#This Row],[入庫年度]]=2023,テーブル1[[#This Row],[合計
 （単位：L)]],0)-IF(テーブル1[[#This Row],[出庫年度]]=2023,テーブル1[[#This Row],[合計
 （単位：L)]],0)</f>
        <v>0</v>
      </c>
      <c r="BP19" s="9">
        <f>テーブル1[[#This Row],[2023]]+IF(テーブル1[[#This Row],[入庫年度]]=2024,テーブル1[[#This Row],[合計
 （単位：L)]],0)-IF(テーブル1[[#This Row],[出庫年度]]=2024,テーブル1[[#This Row],[合計
 （単位：L)]],0)</f>
        <v>0</v>
      </c>
      <c r="BQ19" s="9">
        <f>テーブル1[[#This Row],[2024]]+IF(テーブル1[[#This Row],[入庫年度]]=2025,テーブル1[[#This Row],[合計
 （単位：L)]],0)-IF(テーブル1[[#This Row],[出庫年度]]=2025,テーブル1[[#This Row],[合計
 （単位：L)]],0)</f>
        <v>0</v>
      </c>
      <c r="BR19" s="9">
        <f>テーブル1[[#This Row],[2025]]+IF(テーブル1[[#This Row],[入庫年度]]=2026,テーブル1[[#This Row],[合計
 （単位：L)]],0)-IF(テーブル1[[#This Row],[出庫年度]]=2026,テーブル1[[#This Row],[合計
 （単位：L)]],0)</f>
        <v>0</v>
      </c>
      <c r="BS19" s="9">
        <f>テーブル1[[#This Row],[2026]]+IF(テーブル1[[#This Row],[入庫年度]]=2027,テーブル1[[#This Row],[合計
 （単位：L)]],0)-IF(テーブル1[[#This Row],[出庫年度]]=2027,テーブル1[[#This Row],[合計
 （単位：L)]],0)</f>
        <v>0</v>
      </c>
      <c r="BT19" s="9">
        <f>テーブル1[[#This Row],[2027]]+IF(テーブル1[[#This Row],[入庫年度]]=2028,テーブル1[[#This Row],[合計
 （単位：L)]],0)-IF(テーブル1[[#This Row],[出庫年度]]=2028,テーブル1[[#This Row],[合計
 （単位：L)]],0)</f>
        <v>0</v>
      </c>
      <c r="BU19" s="9">
        <f>テーブル1[[#This Row],[2028]]+IF(テーブル1[[#This Row],[入庫年度]]=2029,テーブル1[[#This Row],[合計
 （単位：L)]],0)-IF(テーブル1[[#This Row],[出庫年度]]=2029,テーブル1[[#This Row],[合計
 （単位：L)]],0)</f>
        <v>0</v>
      </c>
      <c r="BV19" s="9">
        <f>テーブル1[[#This Row],[2029]]+IF(テーブル1[[#This Row],[入庫年度]]=2030,テーブル1[[#This Row],[合計
 （単位：L)]],0)-IF(テーブル1[[#This Row],[出庫年度]]=2030,テーブル1[[#This Row],[合計
 （単位：L)]],0)</f>
        <v>0</v>
      </c>
      <c r="BW19" s="9">
        <f>テーブル1[[#This Row],[2030]]+IF(テーブル1[[#This Row],[入庫年度]]=2031,テーブル1[[#This Row],[合計
 （単位：L)]],0)-IF(テーブル1[[#This Row],[出庫年度]]=2031,テーブル1[[#This Row],[合計
 （単位：L)]],0)</f>
        <v>0</v>
      </c>
      <c r="BX19" s="9">
        <f>テーブル1[[#This Row],[2031]]+IF(テーブル1[[#This Row],[入庫年度]]=2032,テーブル1[[#This Row],[合計
 （単位：L)]],0)-IF(テーブル1[[#This Row],[出庫年度]]=2032,テーブル1[[#This Row],[合計
 （単位：L)]],0)</f>
        <v>0</v>
      </c>
      <c r="BY19" s="9">
        <f>テーブル1[[#This Row],[2032]]+IF(テーブル1[[#This Row],[入庫年度]]=2033,テーブル1[[#This Row],[合計
 （単位：L)]],0)-IF(テーブル1[[#This Row],[出庫年度]]=2033,テーブル1[[#This Row],[合計
 （単位：L)]],0)</f>
        <v>0</v>
      </c>
      <c r="BZ19" s="9">
        <f>テーブル1[[#This Row],[2033]]+IF(テーブル1[[#This Row],[入庫年度]]=2034,テーブル1[[#This Row],[合計
 （単位：L)]],0)-IF(テーブル1[[#This Row],[出庫年度]]=2034,テーブル1[[#This Row],[合計
 （単位：L)]],0)</f>
        <v>0</v>
      </c>
      <c r="CA19" s="9">
        <f>テーブル1[[#This Row],[2034]]+IF(テーブル1[[#This Row],[入庫年度]]=2035,テーブル1[[#This Row],[合計
 （単位：L)]],0)-IF(テーブル1[[#This Row],[出庫年度]]=2035,テーブル1[[#This Row],[合計
 （単位：L)]],0)</f>
        <v>0</v>
      </c>
      <c r="CB19" s="9">
        <f>テーブル1[[#This Row],[2035]]+IF(テーブル1[[#This Row],[入庫年度]]=2036,テーブル1[[#This Row],[合計
 （単位：L)]],0)-IF(テーブル1[[#This Row],[出庫年度]]=2036,テーブル1[[#This Row],[合計
 （単位：L)]],0)</f>
        <v>0</v>
      </c>
      <c r="CC19" s="9">
        <f>テーブル1[[#This Row],[2036]]+IF(テーブル1[[#This Row],[入庫年度]]=2037,テーブル1[[#This Row],[合計
 （単位：L)]],0)-IF(テーブル1[[#This Row],[出庫年度]]=2037,テーブル1[[#This Row],[合計
 （単位：L)]],0)</f>
        <v>0</v>
      </c>
      <c r="CD19" s="9">
        <f>テーブル1[[#This Row],[2037]]+IF(テーブル1[[#This Row],[入庫年度]]=2038,テーブル1[[#This Row],[合計
 （単位：L)]],0)-IF(テーブル1[[#This Row],[出庫年度]]=2038,テーブル1[[#This Row],[合計
 （単位：L)]],0)</f>
        <v>0</v>
      </c>
      <c r="CE19" s="9">
        <f>テーブル1[[#This Row],[2038]]+IF(テーブル1[[#This Row],[入庫年度]]=2039,テーブル1[[#This Row],[合計
 （単位：L)]],0)-IF(テーブル1[[#This Row],[出庫年度]]=2039,テーブル1[[#This Row],[合計
 （単位：L)]],0)</f>
        <v>0</v>
      </c>
      <c r="CF19" s="9">
        <f>テーブル1[[#This Row],[2039]]+IF(テーブル1[[#This Row],[入庫年度]]=2040,テーブル1[[#This Row],[合計
 （単位：L)]],0)-IF(テーブル1[[#This Row],[出庫年度]]=2040,テーブル1[[#This Row],[合計
 （単位：L)]],0)</f>
        <v>0</v>
      </c>
    </row>
    <row r="20" spans="1:84" ht="15.75" customHeight="1">
      <c r="A20" s="9">
        <v>100001</v>
      </c>
      <c r="B20" s="9" t="s">
        <v>93</v>
      </c>
      <c r="C20" s="9" t="s">
        <v>47</v>
      </c>
      <c r="D20" s="9">
        <v>1.8</v>
      </c>
      <c r="E20" s="9">
        <v>1</v>
      </c>
      <c r="F20" s="16">
        <v>44348</v>
      </c>
      <c r="G20" s="9">
        <v>330</v>
      </c>
      <c r="H20" s="9" t="s">
        <v>70</v>
      </c>
      <c r="I20" s="18">
        <v>44223</v>
      </c>
      <c r="J20" s="9" t="s">
        <v>94</v>
      </c>
      <c r="K20" s="9" t="s">
        <v>95</v>
      </c>
      <c r="L20" s="9" t="s">
        <v>96</v>
      </c>
      <c r="M20" s="12">
        <v>1.8</v>
      </c>
      <c r="N20" s="9" t="s">
        <v>58</v>
      </c>
      <c r="O20" s="9" t="s">
        <v>70</v>
      </c>
      <c r="P20" s="9" t="s">
        <v>71</v>
      </c>
      <c r="Q20" s="9" t="s">
        <v>97</v>
      </c>
      <c r="R20" s="9" t="s">
        <v>97</v>
      </c>
      <c r="S20" s="9" t="s">
        <v>97</v>
      </c>
      <c r="T20" s="9" t="s">
        <v>235</v>
      </c>
      <c r="U20" s="9" t="s">
        <v>97</v>
      </c>
      <c r="V20" s="9" t="s">
        <v>97</v>
      </c>
      <c r="W20" s="18" t="s">
        <v>97</v>
      </c>
      <c r="X20" s="9" t="s">
        <v>97</v>
      </c>
      <c r="Y20" s="9" t="s">
        <v>97</v>
      </c>
      <c r="Z20" s="9" t="s">
        <v>97</v>
      </c>
      <c r="AA20" s="9" t="s">
        <v>97</v>
      </c>
      <c r="AB20" s="9" t="s">
        <v>97</v>
      </c>
      <c r="AC20" s="9" t="s">
        <v>97</v>
      </c>
      <c r="AD20" s="18" t="s">
        <v>97</v>
      </c>
      <c r="AE20" s="9" t="s">
        <v>97</v>
      </c>
      <c r="AF20" s="9">
        <v>0</v>
      </c>
      <c r="AG20" s="9">
        <v>0</v>
      </c>
      <c r="AH20" s="9">
        <v>0</v>
      </c>
      <c r="AI20" s="9">
        <v>0</v>
      </c>
      <c r="AU20" s="9">
        <f>SUM(テーブル1[[#This Row],[販売価格]:[送料]])</f>
        <v>0</v>
      </c>
      <c r="AV20" s="9">
        <f>IF(テーブル1[[#This Row],[出庫日
 （売上・廃棄日）]]="",0,IF(テーブル1[[#This Row],[販売ステータス]]="済",テーブル1[[#This Row],[合計
 （単位：L)]],0))</f>
        <v>0</v>
      </c>
      <c r="AW20" s="9">
        <f>IF(テーブル1[[#This Row],[出庫日
 （売上・廃棄日）]]="",0,IF(テーブル1[[#This Row],[販売ステータス]]="廃棄",テーブル1[[#This Row],[合計
 （単位：L)]],0))</f>
        <v>0</v>
      </c>
      <c r="AX20" s="9">
        <f>IF(ISNUMBER(テーブル1[[#This Row],[合計
 （単位：L)]])=TRUE,テーブル1[[#This Row],[合計
 （単位：L)]],0)</f>
        <v>1.8</v>
      </c>
      <c r="AY20" s="9">
        <f>SUM(テーブル1[[#This Row],[販売量]:[廃棄量]])</f>
        <v>0</v>
      </c>
      <c r="AZ20" s="9">
        <f>テーブル1[[#This Row],[IN]]-テーブル1[[#This Row],[OUT]]</f>
        <v>1.8</v>
      </c>
      <c r="BA20" s="9" t="str">
        <f>IF(テーブル1[[#This Row],[IN]]-テーブル1[[#This Row],[OUT]]=テーブル1[[#This Row],[在庫量]],"","error")</f>
        <v/>
      </c>
      <c r="BB20" s="9" t="str">
        <f>IF(OR(テーブル1[[#This Row],[仕入れ日]]="",テーブル1[[#This Row],[仕入れ日]]="END")=TRUE,"",TEXT(テーブル1[[#This Row],[仕入れ日]],"yyyy/m"))</f>
        <v>2021/1</v>
      </c>
      <c r="BC20" s="9">
        <f>IF(OR(テーブル1[[#This Row],[仕入れ日]]="",テーブル1[[#This Row],[仕入れ日]]="END")=TRUE,"",IF(MONTH(テーブル1[[#This Row],[仕入れ日]])&lt;=3,YEAR(テーブル1[[#This Row],[仕入れ日]])-1,YEAR(テーブル1[[#This Row],[仕入れ日]])))</f>
        <v>2020</v>
      </c>
      <c r="BD20" s="9" t="str">
        <f>IF(OR(テーブル1[[#This Row],[出庫日
 （売上・廃棄日）]]="",テーブル1[[#This Row],[出庫日
 （売上・廃棄日）]]="END")=TRUE,"",TEXT(テーブル1[[#This Row],[出庫日
 （売上・廃棄日）]],"yyyy/m"))</f>
        <v/>
      </c>
      <c r="BE20" s="9" t="str">
        <f>IF(OR(テーブル1[[#This Row],[出庫日
 （売上・廃棄日）]]="",テーブル1[[#This Row],[出庫日
 （売上・廃棄日）]]="END")=TRUE,"",IF(MONTH(テーブル1[[#This Row],[出庫日
 （売上・廃棄日）]])&lt;=3,YEAR(テーブル1[[#This Row],[出庫日
 （売上・廃棄日）]])-1,YEAR(テーブル1[[#This Row],[出庫日
 （売上・廃棄日）]])))</f>
        <v/>
      </c>
      <c r="BF20" s="9" t="str">
        <f>IF(テーブル1[[#This Row],[売渡承諾書No]]="","",CONCATENATE(テーブル1[[#This Row],[買取店舗]],"-",テーブル1[[#This Row],[売渡承諾書No]]))</f>
        <v>New伊那店-R000010</v>
      </c>
      <c r="BG20" s="9" t="str">
        <f>IFERROR(IF(OR(テーブル1[[#This Row],[No]]="",テーブル1[[#This Row],[出品日]]="")=TRUE,"",CONCATENATE(YEAR(テーブル1[[#This Row],[出品日]]),"/",MONTH(テーブル1[[#This Row],[出品日]]))),"")</f>
        <v/>
      </c>
      <c r="BL20" s="9">
        <f>IF(テーブル1[[#This Row],[入庫年度]]=2020,テーブル1[[#This Row],[合計
 （単位：L)]],0)-IF(テーブル1[[#This Row],[出庫年度]]=2020,テーブル1[[#This Row],[合計
 （単位：L)]],0)</f>
        <v>1.8</v>
      </c>
      <c r="BM20" s="9">
        <f>テーブル1[[#This Row],[2020]]+IF(テーブル1[[#This Row],[入庫年度]]=2021,テーブル1[[#This Row],[合計
 （単位：L)]],0)-IF(テーブル1[[#This Row],[出庫年度]]=2021,テーブル1[[#This Row],[合計
 （単位：L)]],0)</f>
        <v>1.8</v>
      </c>
      <c r="BN20" s="9">
        <f>テーブル1[[#This Row],[2021]]+IF(テーブル1[[#This Row],[入庫年度]]=2022,テーブル1[[#This Row],[合計
 （単位：L)]],0)-IF(テーブル1[[#This Row],[出庫年度]]=2022,テーブル1[[#This Row],[合計
 （単位：L)]],0)</f>
        <v>1.8</v>
      </c>
      <c r="BO20" s="9">
        <f>テーブル1[[#This Row],[2022]]+IF(テーブル1[[#This Row],[入庫年度]]=2023,テーブル1[[#This Row],[合計
 （単位：L)]],0)-IF(テーブル1[[#This Row],[出庫年度]]=2023,テーブル1[[#This Row],[合計
 （単位：L)]],0)</f>
        <v>1.8</v>
      </c>
      <c r="BP20" s="9">
        <f>テーブル1[[#This Row],[2023]]+IF(テーブル1[[#This Row],[入庫年度]]=2024,テーブル1[[#This Row],[合計
 （単位：L)]],0)-IF(テーブル1[[#This Row],[出庫年度]]=2024,テーブル1[[#This Row],[合計
 （単位：L)]],0)</f>
        <v>1.8</v>
      </c>
      <c r="BQ20" s="9">
        <f>テーブル1[[#This Row],[2024]]+IF(テーブル1[[#This Row],[入庫年度]]=2025,テーブル1[[#This Row],[合計
 （単位：L)]],0)-IF(テーブル1[[#This Row],[出庫年度]]=2025,テーブル1[[#This Row],[合計
 （単位：L)]],0)</f>
        <v>1.8</v>
      </c>
      <c r="BR20" s="9">
        <f>テーブル1[[#This Row],[2025]]+IF(テーブル1[[#This Row],[入庫年度]]=2026,テーブル1[[#This Row],[合計
 （単位：L)]],0)-IF(テーブル1[[#This Row],[出庫年度]]=2026,テーブル1[[#This Row],[合計
 （単位：L)]],0)</f>
        <v>1.8</v>
      </c>
      <c r="BS20" s="9">
        <f>テーブル1[[#This Row],[2026]]+IF(テーブル1[[#This Row],[入庫年度]]=2027,テーブル1[[#This Row],[合計
 （単位：L)]],0)-IF(テーブル1[[#This Row],[出庫年度]]=2027,テーブル1[[#This Row],[合計
 （単位：L)]],0)</f>
        <v>1.8</v>
      </c>
      <c r="BT20" s="9">
        <f>テーブル1[[#This Row],[2027]]+IF(テーブル1[[#This Row],[入庫年度]]=2028,テーブル1[[#This Row],[合計
 （単位：L)]],0)-IF(テーブル1[[#This Row],[出庫年度]]=2028,テーブル1[[#This Row],[合計
 （単位：L)]],0)</f>
        <v>1.8</v>
      </c>
      <c r="BU20" s="9">
        <f>テーブル1[[#This Row],[2028]]+IF(テーブル1[[#This Row],[入庫年度]]=2029,テーブル1[[#This Row],[合計
 （単位：L)]],0)-IF(テーブル1[[#This Row],[出庫年度]]=2029,テーブル1[[#This Row],[合計
 （単位：L)]],0)</f>
        <v>1.8</v>
      </c>
      <c r="BV20" s="9">
        <f>テーブル1[[#This Row],[2029]]+IF(テーブル1[[#This Row],[入庫年度]]=2030,テーブル1[[#This Row],[合計
 （単位：L)]],0)-IF(テーブル1[[#This Row],[出庫年度]]=2030,テーブル1[[#This Row],[合計
 （単位：L)]],0)</f>
        <v>1.8</v>
      </c>
      <c r="BW20" s="9">
        <f>テーブル1[[#This Row],[2030]]+IF(テーブル1[[#This Row],[入庫年度]]=2031,テーブル1[[#This Row],[合計
 （単位：L)]],0)-IF(テーブル1[[#This Row],[出庫年度]]=2031,テーブル1[[#This Row],[合計
 （単位：L)]],0)</f>
        <v>1.8</v>
      </c>
      <c r="BX20" s="9">
        <f>テーブル1[[#This Row],[2031]]+IF(テーブル1[[#This Row],[入庫年度]]=2032,テーブル1[[#This Row],[合計
 （単位：L)]],0)-IF(テーブル1[[#This Row],[出庫年度]]=2032,テーブル1[[#This Row],[合計
 （単位：L)]],0)</f>
        <v>1.8</v>
      </c>
      <c r="BY20" s="9">
        <f>テーブル1[[#This Row],[2032]]+IF(テーブル1[[#This Row],[入庫年度]]=2033,テーブル1[[#This Row],[合計
 （単位：L)]],0)-IF(テーブル1[[#This Row],[出庫年度]]=2033,テーブル1[[#This Row],[合計
 （単位：L)]],0)</f>
        <v>1.8</v>
      </c>
      <c r="BZ20" s="9">
        <f>テーブル1[[#This Row],[2033]]+IF(テーブル1[[#This Row],[入庫年度]]=2034,テーブル1[[#This Row],[合計
 （単位：L)]],0)-IF(テーブル1[[#This Row],[出庫年度]]=2034,テーブル1[[#This Row],[合計
 （単位：L)]],0)</f>
        <v>1.8</v>
      </c>
      <c r="CA20" s="9">
        <f>テーブル1[[#This Row],[2034]]+IF(テーブル1[[#This Row],[入庫年度]]=2035,テーブル1[[#This Row],[合計
 （単位：L)]],0)-IF(テーブル1[[#This Row],[出庫年度]]=2035,テーブル1[[#This Row],[合計
 （単位：L)]],0)</f>
        <v>1.8</v>
      </c>
      <c r="CB20" s="9">
        <f>テーブル1[[#This Row],[2035]]+IF(テーブル1[[#This Row],[入庫年度]]=2036,テーブル1[[#This Row],[合計
 （単位：L)]],0)-IF(テーブル1[[#This Row],[出庫年度]]=2036,テーブル1[[#This Row],[合計
 （単位：L)]],0)</f>
        <v>1.8</v>
      </c>
      <c r="CC20" s="9">
        <f>テーブル1[[#This Row],[2036]]+IF(テーブル1[[#This Row],[入庫年度]]=2037,テーブル1[[#This Row],[合計
 （単位：L)]],0)-IF(テーブル1[[#This Row],[出庫年度]]=2037,テーブル1[[#This Row],[合計
 （単位：L)]],0)</f>
        <v>1.8</v>
      </c>
      <c r="CD20" s="9">
        <f>テーブル1[[#This Row],[2037]]+IF(テーブル1[[#This Row],[入庫年度]]=2038,テーブル1[[#This Row],[合計
 （単位：L)]],0)-IF(テーブル1[[#This Row],[出庫年度]]=2038,テーブル1[[#This Row],[合計
 （単位：L)]],0)</f>
        <v>1.8</v>
      </c>
      <c r="CE20" s="9">
        <f>テーブル1[[#This Row],[2038]]+IF(テーブル1[[#This Row],[入庫年度]]=2039,テーブル1[[#This Row],[合計
 （単位：L)]],0)-IF(テーブル1[[#This Row],[出庫年度]]=2039,テーブル1[[#This Row],[合計
 （単位：L)]],0)</f>
        <v>1.8</v>
      </c>
      <c r="CF20" s="9">
        <f>テーブル1[[#This Row],[2039]]+IF(テーブル1[[#This Row],[入庫年度]]=2040,テーブル1[[#This Row],[合計
 （単位：L)]],0)-IF(テーブル1[[#This Row],[出庫年度]]=2040,テーブル1[[#This Row],[合計
 （単位：L)]],0)</f>
        <v>1.8</v>
      </c>
    </row>
  </sheetData>
  <phoneticPr fontId="4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22462-B911-4680-B228-DB9F3C1EF2D4}">
  <sheetPr codeName="Sheet2">
    <tabColor theme="5" tint="0.39997558519241921"/>
    <pageSetUpPr fitToPage="1"/>
  </sheetPr>
  <dimension ref="A1:O61"/>
  <sheetViews>
    <sheetView view="pageBreakPreview" zoomScaleNormal="100" zoomScaleSheetLayoutView="100" workbookViewId="0">
      <selection activeCell="C5" sqref="C5"/>
    </sheetView>
  </sheetViews>
  <sheetFormatPr defaultColWidth="9" defaultRowHeight="18"/>
  <cols>
    <col min="1" max="1" width="9.09765625" bestFit="1" customWidth="1"/>
    <col min="2" max="2" width="17.19921875" bestFit="1" customWidth="1"/>
    <col min="3" max="3" width="10.59765625" customWidth="1"/>
    <col min="4" max="4" width="13.3984375" customWidth="1"/>
    <col min="5" max="5" width="10.59765625" customWidth="1"/>
    <col min="6" max="6" width="4.296875" customWidth="1"/>
    <col min="7" max="7" width="17.19921875" bestFit="1" customWidth="1"/>
    <col min="8" max="9" width="10.59765625" customWidth="1"/>
    <col min="10" max="10" width="3.69921875" customWidth="1"/>
  </cols>
  <sheetData>
    <row r="1" spans="1:15" ht="26.4">
      <c r="A1" s="54" t="str">
        <f>CONCATENATE(C5,"酒販月別実績")</f>
        <v>2024/2酒販月別実績</v>
      </c>
    </row>
    <row r="2" spans="1:15">
      <c r="H2" s="55">
        <f ca="1">NOW()</f>
        <v>45389.655946064813</v>
      </c>
      <c r="I2" s="56"/>
    </row>
    <row r="3" spans="1:15">
      <c r="B3" s="57" t="s">
        <v>200</v>
      </c>
      <c r="C3" s="48">
        <v>2024</v>
      </c>
    </row>
    <row r="4" spans="1:15">
      <c r="B4" s="57" t="s">
        <v>150</v>
      </c>
      <c r="C4" s="48">
        <v>2</v>
      </c>
    </row>
    <row r="5" spans="1:15">
      <c r="B5" s="57" t="s">
        <v>194</v>
      </c>
      <c r="C5" s="58" t="str">
        <f>CONCATENATE(C3,"/",C4)</f>
        <v>2024/2</v>
      </c>
    </row>
    <row r="6" spans="1:15">
      <c r="A6">
        <v>1</v>
      </c>
      <c r="B6" t="s">
        <v>110</v>
      </c>
    </row>
    <row r="7" spans="1:15">
      <c r="B7" s="59" t="s">
        <v>201</v>
      </c>
      <c r="C7" s="49">
        <f>報告計算シート!B3</f>
        <v>0</v>
      </c>
      <c r="D7" s="60" t="str">
        <f>報告計算シート!A7</f>
        <v>ネット売上</v>
      </c>
      <c r="E7" s="50">
        <f>VLOOKUP(D7,報告計算シート!$A$7:$C$23,2,FALSE)</f>
        <v>0</v>
      </c>
      <c r="O7" t="s">
        <v>202</v>
      </c>
    </row>
    <row r="8" spans="1:15">
      <c r="B8" s="61"/>
      <c r="C8" s="62"/>
      <c r="D8" s="60" t="str">
        <f>報告計算シート!A8</f>
        <v>業販売上</v>
      </c>
      <c r="E8" s="50">
        <f>VLOOKUP(D8,報告計算シート!$A$7:$C$23,2,FALSE)</f>
        <v>0</v>
      </c>
    </row>
    <row r="9" spans="1:15">
      <c r="B9" s="61"/>
      <c r="C9" s="62"/>
      <c r="D9" s="60" t="str">
        <f>報告計算シート!A9</f>
        <v>アピタ飯田店_店頭販売</v>
      </c>
      <c r="E9" s="50">
        <f>VLOOKUP(D9,報告計算シート!$A$7:$C$23,2,FALSE)</f>
        <v>0</v>
      </c>
    </row>
    <row r="10" spans="1:15">
      <c r="B10" s="61"/>
      <c r="C10" s="62"/>
      <c r="D10" s="60" t="str">
        <f>報告計算シート!A10</f>
        <v>かんてい局松本店_店頭販売</v>
      </c>
      <c r="E10" s="50">
        <f>VLOOKUP(D10,報告計算シート!$A$7:$C$23,2,FALSE)</f>
        <v>0</v>
      </c>
    </row>
    <row r="11" spans="1:15">
      <c r="B11" s="61"/>
      <c r="C11" s="62"/>
      <c r="D11" s="60" t="str">
        <f>報告計算シート!A11</f>
        <v>諏訪店_店舗売上</v>
      </c>
      <c r="E11" s="50">
        <f>VLOOKUP(D11,報告計算シート!$A$7:$C$23,2,FALSE)</f>
        <v>0</v>
      </c>
    </row>
    <row r="12" spans="1:15">
      <c r="B12" s="61"/>
      <c r="C12" s="62"/>
      <c r="D12" s="60" t="str">
        <f>報告計算シート!A12</f>
        <v>New伊那_店舗売上</v>
      </c>
      <c r="E12" s="50">
        <f>VLOOKUP(D12,報告計算シート!$A$7:$C$23,2,FALSE)</f>
        <v>0</v>
      </c>
    </row>
    <row r="13" spans="1:15">
      <c r="B13" s="63"/>
      <c r="C13" s="64"/>
      <c r="D13" s="60" t="str">
        <f>報告計算シート!A14</f>
        <v>店舗売上（旧）</v>
      </c>
      <c r="E13" s="50">
        <f>VLOOKUP(D13,報告計算シート!$A$7:$C$23,2,FALSE)</f>
        <v>0</v>
      </c>
    </row>
    <row r="14" spans="1:15">
      <c r="B14" s="57" t="s">
        <v>203</v>
      </c>
      <c r="C14" s="51">
        <f>報告計算シート!B27</f>
        <v>0</v>
      </c>
      <c r="D14" s="65"/>
      <c r="E14" s="66"/>
    </row>
    <row r="15" spans="1:15">
      <c r="B15" s="59" t="s">
        <v>204</v>
      </c>
      <c r="C15" s="67">
        <f>報告計算シート!B30</f>
        <v>0</v>
      </c>
      <c r="D15" s="60" t="str">
        <f>D7</f>
        <v>ネット売上</v>
      </c>
      <c r="E15" s="50">
        <f>VLOOKUP(D15,報告計算シート!$A$7:$C$23,3,FALSE)</f>
        <v>0</v>
      </c>
    </row>
    <row r="16" spans="1:15">
      <c r="B16" s="61" t="s">
        <v>205</v>
      </c>
      <c r="C16" s="61"/>
      <c r="D16" s="60" t="str">
        <f t="shared" ref="D16:D21" si="0">D8</f>
        <v>業販売上</v>
      </c>
      <c r="E16" s="50">
        <f>VLOOKUP(D16,報告計算シート!$A$7:$C$23,3,FALSE)</f>
        <v>0</v>
      </c>
    </row>
    <row r="17" spans="1:5">
      <c r="B17" s="61"/>
      <c r="C17" s="61"/>
      <c r="D17" s="60" t="str">
        <f t="shared" si="0"/>
        <v>アピタ飯田店_店頭販売</v>
      </c>
      <c r="E17" s="50">
        <f>VLOOKUP(D17,報告計算シート!$A$7:$C$23,3,FALSE)</f>
        <v>0</v>
      </c>
    </row>
    <row r="18" spans="1:5">
      <c r="B18" s="61"/>
      <c r="C18" s="61"/>
      <c r="D18" s="60" t="str">
        <f t="shared" si="0"/>
        <v>かんてい局松本店_店頭販売</v>
      </c>
      <c r="E18" s="50">
        <f>VLOOKUP(D18,報告計算シート!$A$7:$C$23,3,FALSE)</f>
        <v>0</v>
      </c>
    </row>
    <row r="19" spans="1:5">
      <c r="B19" s="61"/>
      <c r="C19" s="61"/>
      <c r="D19" s="60" t="str">
        <f t="shared" si="0"/>
        <v>諏訪店_店舗売上</v>
      </c>
      <c r="E19" s="50">
        <f>VLOOKUP(D19,報告計算シート!$A$7:$C$23,3,FALSE)</f>
        <v>0</v>
      </c>
    </row>
    <row r="20" spans="1:5">
      <c r="B20" s="61"/>
      <c r="C20" s="61"/>
      <c r="D20" s="60" t="str">
        <f t="shared" si="0"/>
        <v>New伊那_店舗売上</v>
      </c>
      <c r="E20" s="50">
        <f>VLOOKUP(D20,報告計算シート!$A$7:$C$23,3,FALSE)</f>
        <v>0</v>
      </c>
    </row>
    <row r="21" spans="1:5">
      <c r="B21" s="63"/>
      <c r="C21" s="63"/>
      <c r="D21" s="60" t="str">
        <f t="shared" si="0"/>
        <v>店舗売上（旧）</v>
      </c>
      <c r="E21" s="50">
        <f>VLOOKUP(D21,報告計算シート!$A$7:$C$23,3,FALSE)</f>
        <v>0</v>
      </c>
    </row>
    <row r="22" spans="1:5">
      <c r="B22" s="57" t="s">
        <v>206</v>
      </c>
      <c r="C22" s="50">
        <f>報告計算シート!B61</f>
        <v>330</v>
      </c>
      <c r="D22" s="66"/>
      <c r="E22" s="66"/>
    </row>
    <row r="23" spans="1:5">
      <c r="D23" s="68"/>
    </row>
    <row r="24" spans="1:5">
      <c r="D24" s="68"/>
    </row>
    <row r="25" spans="1:5">
      <c r="A25">
        <v>2</v>
      </c>
      <c r="B25" t="s">
        <v>207</v>
      </c>
    </row>
    <row r="26" spans="1:5">
      <c r="B26" s="59" t="s">
        <v>208</v>
      </c>
      <c r="C26" s="52">
        <f>報告計算シート!B33</f>
        <v>0</v>
      </c>
      <c r="D26" s="60" t="str">
        <f>管理!H2</f>
        <v>アピタ飯田店</v>
      </c>
      <c r="E26" s="52">
        <f>VLOOKUP(D26,報告計算シート!$A$36:$C$52,2,FALSE)</f>
        <v>0</v>
      </c>
    </row>
    <row r="27" spans="1:5">
      <c r="B27" s="61"/>
      <c r="C27" s="61"/>
      <c r="D27" s="60" t="str">
        <f>管理!H3</f>
        <v>かんてい局松本店</v>
      </c>
      <c r="E27" s="52">
        <f>VLOOKUP(D27,報告計算シート!$A$36:$C$52,2,FALSE)</f>
        <v>0</v>
      </c>
    </row>
    <row r="28" spans="1:5">
      <c r="B28" s="61"/>
      <c r="C28" s="61"/>
      <c r="D28" s="60" t="str">
        <f>管理!H4</f>
        <v>諏訪店</v>
      </c>
      <c r="E28" s="52">
        <f>VLOOKUP(D28,報告計算シート!$A$36:$C$52,2,FALSE)</f>
        <v>0</v>
      </c>
    </row>
    <row r="29" spans="1:5">
      <c r="B29" s="61"/>
      <c r="C29" s="61"/>
      <c r="D29" s="69" t="str">
        <f>管理!H5</f>
        <v>New伊那店</v>
      </c>
      <c r="E29" s="52">
        <f>VLOOKUP(D29,報告計算シート!$A$36:$C$52,2,FALSE)</f>
        <v>0</v>
      </c>
    </row>
    <row r="30" spans="1:5">
      <c r="B30" s="59" t="s">
        <v>209</v>
      </c>
      <c r="C30" s="59">
        <f>報告計算シート!B57</f>
        <v>0</v>
      </c>
      <c r="D30" s="60" t="str">
        <f>D26</f>
        <v>アピタ飯田店</v>
      </c>
      <c r="E30" s="50">
        <f>VLOOKUP(D26,報告計算シート!$A$36:$C$52,3,FALSE)</f>
        <v>0</v>
      </c>
    </row>
    <row r="31" spans="1:5">
      <c r="B31" s="61"/>
      <c r="C31" s="61"/>
      <c r="D31" s="60" t="str">
        <f>D27</f>
        <v>かんてい局松本店</v>
      </c>
      <c r="E31" s="50">
        <f>VLOOKUP(D27,報告計算シート!$A$36:$C$52,3,FALSE)</f>
        <v>0</v>
      </c>
    </row>
    <row r="32" spans="1:5">
      <c r="B32" s="61"/>
      <c r="C32" s="61"/>
      <c r="D32" s="60" t="str">
        <f>D28</f>
        <v>諏訪店</v>
      </c>
      <c r="E32" s="50">
        <f>VLOOKUP(D28,報告計算シート!$A$36:$C$52,3,FALSE)</f>
        <v>0</v>
      </c>
    </row>
    <row r="33" spans="1:15">
      <c r="B33" s="63"/>
      <c r="C33" s="63"/>
      <c r="D33" s="60" t="str">
        <f>D29</f>
        <v>New伊那店</v>
      </c>
      <c r="E33" s="50">
        <f>VLOOKUP(D29,報告計算シート!$A$36:$C$52,3,FALSE)</f>
        <v>0</v>
      </c>
    </row>
    <row r="34" spans="1:15">
      <c r="A34">
        <v>3</v>
      </c>
      <c r="B34" t="s">
        <v>210</v>
      </c>
    </row>
    <row r="35" spans="1:15">
      <c r="B35" t="s">
        <v>110</v>
      </c>
      <c r="G35" t="s">
        <v>207</v>
      </c>
    </row>
    <row r="36" spans="1:15">
      <c r="B36" s="57" t="s">
        <v>211</v>
      </c>
      <c r="C36" s="58" t="s">
        <v>110</v>
      </c>
      <c r="D36" s="58" t="s">
        <v>212</v>
      </c>
      <c r="E36" s="58" t="s">
        <v>213</v>
      </c>
      <c r="G36" s="57"/>
      <c r="H36" s="58" t="s">
        <v>214</v>
      </c>
      <c r="I36" s="58" t="s">
        <v>213</v>
      </c>
    </row>
    <row r="37" spans="1:15">
      <c r="B37" s="57" t="s">
        <v>47</v>
      </c>
      <c r="C37" s="50">
        <f>IFERROR(INDEX(月別売上報告pivot!$283:$309,MATCH(月別売上報告!$B37,月別売上報告pivot!$A$283:$A$309,0),MATCH(月別売上報告!$C$5,月別売上報告pivot!$283:$283,0)),0)</f>
        <v>0</v>
      </c>
      <c r="D37" s="50">
        <f>IFERROR(INDEX(月別売上報告pivot!$342:$370,MATCH(月別売上報告!$B37,月別売上報告pivot!$A$342:$A$370,0),MATCH(月別売上報告!$C$5,月別売上報告pivot!$342:$342,0)),0)</f>
        <v>0</v>
      </c>
      <c r="E37" s="57">
        <f>IFERROR(INDEX(月別売上報告pivot!$312:$338,MATCH(月別売上報告!$B37,月別売上報告pivot!$A$312:$A$338,0),MATCH(月別売上報告!$C$5,月別売上報告pivot!$312:$312,0)),0)</f>
        <v>0</v>
      </c>
      <c r="G37" s="57" t="s">
        <v>47</v>
      </c>
      <c r="H37" s="50">
        <f>IFERROR(INDEX(月別売上報告pivot!$382:$410,MATCH(月別売上報告!$G37,月別売上報告pivot!$A$382:$A$410,0),MATCH(月別売上報告!$C$5,月別売上報告pivot!$382:$382,0)),0)</f>
        <v>0</v>
      </c>
      <c r="I37" s="50">
        <f>IFERROR(INDEX(月別売上報告pivot!$412:$440,MATCH(月別売上報告!$G37,月別売上報告pivot!$A$412:$A$440,0),MATCH(月別売上報告!$C$5,月別売上報告pivot!$412:$412,0)),0)</f>
        <v>0</v>
      </c>
      <c r="O37" t="s">
        <v>215</v>
      </c>
    </row>
    <row r="38" spans="1:15">
      <c r="B38" s="57" t="s">
        <v>57</v>
      </c>
      <c r="C38" s="50">
        <f>IFERROR(INDEX(月別売上報告pivot!$283:$309,MATCH(月別売上報告!$B38,月別売上報告pivot!$A$283:$A$309,0),MATCH(月別売上報告!$C$5,月別売上報告pivot!$283:$283,0)),0)</f>
        <v>0</v>
      </c>
      <c r="D38" s="50">
        <f>IFERROR(INDEX(月別売上報告pivot!$342:$370,MATCH(月別売上報告!$B38,月別売上報告pivot!$A$342:$A$370,0),MATCH(月別売上報告!$C$5,月別売上報告pivot!$342:$342,0)),0)</f>
        <v>0</v>
      </c>
      <c r="E38" s="57">
        <f>IFERROR(INDEX(月別売上報告pivot!$312:$338,MATCH(月別売上報告!$B38,月別売上報告pivot!$A$312:$A$338,0),MATCH(月別売上報告!$C$5,月別売上報告pivot!$312:$312,0)),0)</f>
        <v>0</v>
      </c>
      <c r="G38" s="57" t="s">
        <v>57</v>
      </c>
      <c r="H38" s="50">
        <f>IFERROR(INDEX(月別売上報告pivot!$382:$410,MATCH(月別売上報告!$G38,月別売上報告pivot!$A$382:$A$410,0),MATCH(月別売上報告!$C$5,月別売上報告pivot!$382:$382,0)),0)</f>
        <v>0</v>
      </c>
      <c r="I38" s="50">
        <f>IFERROR(INDEX(月別売上報告pivot!$412:$440,MATCH(月別売上報告!$G38,月別売上報告pivot!$A$412:$A$440,0),MATCH(月別売上報告!$C$5,月別売上報告pivot!$412:$412,0)),0)</f>
        <v>0</v>
      </c>
    </row>
    <row r="39" spans="1:15">
      <c r="B39" s="57" t="s">
        <v>63</v>
      </c>
      <c r="C39" s="50">
        <f>IFERROR(INDEX(月別売上報告pivot!$283:$309,MATCH(月別売上報告!$B39,月別売上報告pivot!$A$283:$A$309,0),MATCH(月別売上報告!$C$5,月別売上報告pivot!$283:$283,0)),0)</f>
        <v>0</v>
      </c>
      <c r="D39" s="50">
        <f>IFERROR(INDEX(月別売上報告pivot!$342:$370,MATCH(月別売上報告!$B39,月別売上報告pivot!$A$342:$A$370,0),MATCH(月別売上報告!$C$5,月別売上報告pivot!$342:$342,0)),0)</f>
        <v>0</v>
      </c>
      <c r="E39" s="57">
        <f>IFERROR(INDEX(月別売上報告pivot!$312:$338,MATCH(月別売上報告!$B39,月別売上報告pivot!$A$312:$A$338,0),MATCH(月別売上報告!$C$5,月別売上報告pivot!$312:$312,0)),0)</f>
        <v>0</v>
      </c>
      <c r="G39" s="57" t="s">
        <v>63</v>
      </c>
      <c r="H39" s="50">
        <f>IFERROR(INDEX(月別売上報告pivot!$382:$410,MATCH(月別売上報告!$G39,月別売上報告pivot!$A$382:$A$410,0),MATCH(月別売上報告!$C$5,月別売上報告pivot!$382:$382,0)),0)</f>
        <v>0</v>
      </c>
      <c r="I39" s="50">
        <f>IFERROR(INDEX(月別売上報告pivot!$412:$440,MATCH(月別売上報告!$G39,月別売上報告pivot!$A$412:$A$440,0),MATCH(月別売上報告!$C$5,月別売上報告pivot!$412:$412,0)),0)</f>
        <v>0</v>
      </c>
    </row>
    <row r="40" spans="1:15">
      <c r="B40" s="57" t="s">
        <v>69</v>
      </c>
      <c r="C40" s="50">
        <f>IFERROR(INDEX(月別売上報告pivot!$283:$309,MATCH(月別売上報告!$B40,月別売上報告pivot!$A$283:$A$309,0),MATCH(月別売上報告!$C$5,月別売上報告pivot!$283:$283,0)),0)</f>
        <v>0</v>
      </c>
      <c r="D40" s="50">
        <f>IFERROR(INDEX(月別売上報告pivot!$342:$370,MATCH(月別売上報告!$B40,月別売上報告pivot!$A$342:$A$370,0),MATCH(月別売上報告!$C$5,月別売上報告pivot!$342:$342,0)),0)</f>
        <v>0</v>
      </c>
      <c r="E40" s="57">
        <f>IFERROR(INDEX(月別売上報告pivot!$312:$338,MATCH(月別売上報告!$B40,月別売上報告pivot!$A$312:$A$338,0),MATCH(月別売上報告!$C$5,月別売上報告pivot!$312:$312,0)),0)</f>
        <v>0</v>
      </c>
      <c r="G40" s="57" t="s">
        <v>69</v>
      </c>
      <c r="H40" s="50">
        <f>IFERROR(INDEX(月別売上報告pivot!$382:$410,MATCH(月別売上報告!$G40,月別売上報告pivot!$A$382:$A$410,0),MATCH(月別売上報告!$C$5,月別売上報告pivot!$382:$382,0)),0)</f>
        <v>0</v>
      </c>
      <c r="I40" s="50">
        <f>IFERROR(INDEX(月別売上報告pivot!$412:$440,MATCH(月別売上報告!$G40,月別売上報告pivot!$A$412:$A$440,0),MATCH(月別売上報告!$C$5,月別売上報告pivot!$412:$412,0)),0)</f>
        <v>0</v>
      </c>
    </row>
    <row r="41" spans="1:15">
      <c r="B41" s="57" t="s">
        <v>74</v>
      </c>
      <c r="C41" s="50">
        <f>IFERROR(INDEX(月別売上報告pivot!$283:$309,MATCH(月別売上報告!$B41,月別売上報告pivot!$A$283:$A$309,0),MATCH(月別売上報告!$C$5,月別売上報告pivot!$283:$283,0)),0)</f>
        <v>0</v>
      </c>
      <c r="D41" s="50">
        <f>IFERROR(INDEX(月別売上報告pivot!$342:$370,MATCH(月別売上報告!$B41,月別売上報告pivot!$A$342:$A$370,0),MATCH(月別売上報告!$C$5,月別売上報告pivot!$342:$342,0)),0)</f>
        <v>0</v>
      </c>
      <c r="E41" s="57">
        <f>IFERROR(INDEX(月別売上報告pivot!$312:$338,MATCH(月別売上報告!$B41,月別売上報告pivot!$A$312:$A$338,0),MATCH(月別売上報告!$C$5,月別売上報告pivot!$312:$312,0)),0)</f>
        <v>0</v>
      </c>
      <c r="G41" s="57" t="s">
        <v>74</v>
      </c>
      <c r="H41" s="50">
        <f>IFERROR(INDEX(月別売上報告pivot!$382:$410,MATCH(月別売上報告!$G41,月別売上報告pivot!$A$382:$A$410,0),MATCH(月別売上報告!$C$5,月別売上報告pivot!$382:$382,0)),0)</f>
        <v>0</v>
      </c>
      <c r="I41" s="50">
        <f>IFERROR(INDEX(月別売上報告pivot!$412:$440,MATCH(月別売上報告!$G41,月別売上報告pivot!$A$412:$A$440,0),MATCH(月別売上報告!$C$5,月別売上報告pivot!$412:$412,0)),0)</f>
        <v>0</v>
      </c>
    </row>
    <row r="42" spans="1:15">
      <c r="B42" s="57" t="s">
        <v>77</v>
      </c>
      <c r="C42" s="50">
        <f>IFERROR(INDEX(月別売上報告pivot!$283:$309,MATCH(月別売上報告!$B42,月別売上報告pivot!$A$283:$A$309,0),MATCH(月別売上報告!$C$5,月別売上報告pivot!$283:$283,0)),0)</f>
        <v>0</v>
      </c>
      <c r="D42" s="50">
        <f>IFERROR(INDEX(月別売上報告pivot!$342:$370,MATCH(月別売上報告!$B42,月別売上報告pivot!$A$342:$A$370,0),MATCH(月別売上報告!$C$5,月別売上報告pivot!$342:$342,0)),0)</f>
        <v>0</v>
      </c>
      <c r="E42" s="57">
        <f>IFERROR(INDEX(月別売上報告pivot!$312:$338,MATCH(月別売上報告!$B42,月別売上報告pivot!$A$312:$A$338,0),MATCH(月別売上報告!$C$5,月別売上報告pivot!$312:$312,0)),0)</f>
        <v>0</v>
      </c>
      <c r="G42" s="57" t="s">
        <v>77</v>
      </c>
      <c r="H42" s="50">
        <f>IFERROR(INDEX(月別売上報告pivot!$382:$410,MATCH(月別売上報告!$G42,月別売上報告pivot!$A$382:$A$410,0),MATCH(月別売上報告!$C$5,月別売上報告pivot!$382:$382,0)),0)</f>
        <v>0</v>
      </c>
      <c r="I42" s="50">
        <f>IFERROR(INDEX(月別売上報告pivot!$412:$440,MATCH(月別売上報告!$G42,月別売上報告pivot!$A$412:$A$440,0),MATCH(月別売上報告!$C$5,月別売上報告pivot!$412:$412,0)),0)</f>
        <v>0</v>
      </c>
    </row>
    <row r="43" spans="1:15">
      <c r="B43" s="57" t="s">
        <v>79</v>
      </c>
      <c r="C43" s="50">
        <f>IFERROR(INDEX(月別売上報告pivot!$283:$309,MATCH(月別売上報告!$B43,月別売上報告pivot!$A$283:$A$309,0),MATCH(月別売上報告!$C$5,月別売上報告pivot!$283:$283,0)),0)</f>
        <v>0</v>
      </c>
      <c r="D43" s="50">
        <f>IFERROR(INDEX(月別売上報告pivot!$342:$370,MATCH(月別売上報告!$B43,月別売上報告pivot!$A$342:$A$370,0),MATCH(月別売上報告!$C$5,月別売上報告pivot!$342:$342,0)),0)</f>
        <v>0</v>
      </c>
      <c r="E43" s="57">
        <f>IFERROR(INDEX(月別売上報告pivot!$312:$338,MATCH(月別売上報告!$B43,月別売上報告pivot!$A$312:$A$338,0),MATCH(月別売上報告!$C$5,月別売上報告pivot!$312:$312,0)),0)</f>
        <v>0</v>
      </c>
      <c r="G43" s="57" t="s">
        <v>79</v>
      </c>
      <c r="H43" s="50">
        <f>IFERROR(INDEX(月別売上報告pivot!$382:$410,MATCH(月別売上報告!$G43,月別売上報告pivot!$A$382:$A$410,0),MATCH(月別売上報告!$C$5,月別売上報告pivot!$382:$382,0)),0)</f>
        <v>0</v>
      </c>
      <c r="I43" s="50">
        <f>IFERROR(INDEX(月別売上報告pivot!$412:$440,MATCH(月別売上報告!$G43,月別売上報告pivot!$A$412:$A$440,0),MATCH(月別売上報告!$C$5,月別売上報告pivot!$412:$412,0)),0)</f>
        <v>0</v>
      </c>
    </row>
    <row r="44" spans="1:15">
      <c r="B44" s="57" t="s">
        <v>81</v>
      </c>
      <c r="C44" s="50">
        <f>IFERROR(INDEX(月別売上報告pivot!$283:$309,MATCH(月別売上報告!$B44,月別売上報告pivot!$A$283:$A$309,0),MATCH(月別売上報告!$C$5,月別売上報告pivot!$283:$283,0)),0)</f>
        <v>0</v>
      </c>
      <c r="D44" s="50">
        <f>IFERROR(INDEX(月別売上報告pivot!$342:$370,MATCH(月別売上報告!$B44,月別売上報告pivot!$A$342:$A$370,0),MATCH(月別売上報告!$C$5,月別売上報告pivot!$342:$342,0)),0)</f>
        <v>0</v>
      </c>
      <c r="E44" s="57">
        <f>IFERROR(INDEX(月別売上報告pivot!$312:$338,MATCH(月別売上報告!$B44,月別売上報告pivot!$A$312:$A$338,0),MATCH(月別売上報告!$C$5,月別売上報告pivot!$312:$312,0)),0)</f>
        <v>0</v>
      </c>
      <c r="G44" s="57" t="s">
        <v>81</v>
      </c>
      <c r="H44" s="50">
        <f>IFERROR(INDEX(月別売上報告pivot!$382:$410,MATCH(月別売上報告!$G44,月別売上報告pivot!$A$382:$A$410,0),MATCH(月別売上報告!$C$5,月別売上報告pivot!$382:$382,0)),0)</f>
        <v>0</v>
      </c>
      <c r="I44" s="50">
        <f>IFERROR(INDEX(月別売上報告pivot!$412:$440,MATCH(月別売上報告!$G44,月別売上報告pivot!$A$412:$A$440,0),MATCH(月別売上報告!$C$5,月別売上報告pivot!$412:$412,0)),0)</f>
        <v>0</v>
      </c>
    </row>
    <row r="45" spans="1:15">
      <c r="B45" s="57" t="s">
        <v>84</v>
      </c>
      <c r="C45" s="50">
        <f>IFERROR(INDEX(月別売上報告pivot!$283:$309,MATCH(月別売上報告!$B45,月別売上報告pivot!$A$283:$A$309,0),MATCH(月別売上報告!$C$5,月別売上報告pivot!$283:$283,0)),0)</f>
        <v>0</v>
      </c>
      <c r="D45" s="50">
        <f>IFERROR(INDEX(月別売上報告pivot!$342:$370,MATCH(月別売上報告!$B45,月別売上報告pivot!$A$342:$A$370,0),MATCH(月別売上報告!$C$5,月別売上報告pivot!$342:$342,0)),0)</f>
        <v>0</v>
      </c>
      <c r="E45" s="57">
        <f>IFERROR(INDEX(月別売上報告pivot!$312:$338,MATCH(月別売上報告!$B45,月別売上報告pivot!$A$312:$A$338,0),MATCH(月別売上報告!$C$5,月別売上報告pivot!$312:$312,0)),0)</f>
        <v>0</v>
      </c>
      <c r="G45" s="57" t="s">
        <v>84</v>
      </c>
      <c r="H45" s="50">
        <f>IFERROR(INDEX(月別売上報告pivot!$382:$410,MATCH(月別売上報告!$G45,月別売上報告pivot!$A$382:$A$410,0),MATCH(月別売上報告!$C$5,月別売上報告pivot!$382:$382,0)),0)</f>
        <v>0</v>
      </c>
      <c r="I45" s="50">
        <f>IFERROR(INDEX(月別売上報告pivot!$412:$440,MATCH(月別売上報告!$G45,月別売上報告pivot!$A$412:$A$440,0),MATCH(月別売上報告!$C$5,月別売上報告pivot!$412:$412,0)),0)</f>
        <v>0</v>
      </c>
    </row>
    <row r="46" spans="1:15">
      <c r="B46" s="57" t="s">
        <v>85</v>
      </c>
      <c r="C46" s="50">
        <f>IFERROR(INDEX(月別売上報告pivot!$283:$309,MATCH(月別売上報告!$B46,月別売上報告pivot!$A$283:$A$309,0),MATCH(月別売上報告!$C$5,月別売上報告pivot!$283:$283,0)),0)</f>
        <v>0</v>
      </c>
      <c r="D46" s="50">
        <f>IFERROR(INDEX(月別売上報告pivot!$342:$370,MATCH(月別売上報告!$B46,月別売上報告pivot!$A$342:$A$370,0),MATCH(月別売上報告!$C$5,月別売上報告pivot!$342:$342,0)),0)</f>
        <v>0</v>
      </c>
      <c r="E46" s="57">
        <f>IFERROR(INDEX(月別売上報告pivot!$312:$338,MATCH(月別売上報告!$B46,月別売上報告pivot!$A$312:$A$338,0),MATCH(月別売上報告!$C$5,月別売上報告pivot!$312:$312,0)),0)</f>
        <v>0</v>
      </c>
      <c r="G46" s="57" t="s">
        <v>85</v>
      </c>
      <c r="H46" s="50">
        <f>IFERROR(INDEX(月別売上報告pivot!$382:$410,MATCH(月別売上報告!$G46,月別売上報告pivot!$A$382:$A$410,0),MATCH(月別売上報告!$C$5,月別売上報告pivot!$382:$382,0)),0)</f>
        <v>0</v>
      </c>
      <c r="I46" s="50">
        <f>IFERROR(INDEX(月別売上報告pivot!$412:$440,MATCH(月別売上報告!$G46,月別売上報告pivot!$A$412:$A$440,0),MATCH(月別売上報告!$C$5,月別売上報告pivot!$412:$412,0)),0)</f>
        <v>0</v>
      </c>
    </row>
    <row r="47" spans="1:15">
      <c r="B47" s="57" t="s">
        <v>86</v>
      </c>
      <c r="C47" s="50">
        <f>IFERROR(INDEX(月別売上報告pivot!$283:$309,MATCH(月別売上報告!$B47,月別売上報告pivot!$A$283:$A$309,0),MATCH(月別売上報告!$C$5,月別売上報告pivot!$283:$283,0)),0)</f>
        <v>0</v>
      </c>
      <c r="D47" s="50">
        <f>IFERROR(INDEX(月別売上報告pivot!$342:$370,MATCH(月別売上報告!$B47,月別売上報告pivot!$A$342:$A$370,0),MATCH(月別売上報告!$C$5,月別売上報告pivot!$342:$342,0)),0)</f>
        <v>0</v>
      </c>
      <c r="E47" s="57">
        <f>IFERROR(INDEX(月別売上報告pivot!$312:$338,MATCH(月別売上報告!$B47,月別売上報告pivot!$A$312:$A$338,0),MATCH(月別売上報告!$C$5,月別売上報告pivot!$312:$312,0)),0)</f>
        <v>0</v>
      </c>
      <c r="G47" s="57" t="s">
        <v>86</v>
      </c>
      <c r="H47" s="50">
        <f>IFERROR(INDEX(月別売上報告pivot!$382:$410,MATCH(月別売上報告!$G47,月別売上報告pivot!$A$382:$A$410,0),MATCH(月別売上報告!$C$5,月別売上報告pivot!$382:$382,0)),0)</f>
        <v>0</v>
      </c>
      <c r="I47" s="50">
        <f>IFERROR(INDEX(月別売上報告pivot!$412:$440,MATCH(月別売上報告!$G47,月別売上報告pivot!$A$412:$A$440,0),MATCH(月別売上報告!$C$5,月別売上報告pivot!$412:$412,0)),0)</f>
        <v>0</v>
      </c>
    </row>
    <row r="48" spans="1:15">
      <c r="B48" s="57" t="s">
        <v>87</v>
      </c>
      <c r="C48" s="50">
        <f>IFERROR(INDEX(月別売上報告pivot!$283:$309,MATCH(月別売上報告!$B48,月別売上報告pivot!$A$283:$A$309,0),MATCH(月別売上報告!$C$5,月別売上報告pivot!$283:$283,0)),0)</f>
        <v>0</v>
      </c>
      <c r="D48" s="50">
        <f>IFERROR(INDEX(月別売上報告pivot!$342:$370,MATCH(月別売上報告!$B48,月別売上報告pivot!$A$342:$A$370,0),MATCH(月別売上報告!$C$5,月別売上報告pivot!$342:$342,0)),0)</f>
        <v>0</v>
      </c>
      <c r="E48" s="57">
        <f>IFERROR(INDEX(月別売上報告pivot!$312:$338,MATCH(月別売上報告!$B48,月別売上報告pivot!$A$312:$A$338,0),MATCH(月別売上報告!$C$5,月別売上報告pivot!$312:$312,0)),0)</f>
        <v>0</v>
      </c>
      <c r="G48" s="57" t="s">
        <v>87</v>
      </c>
      <c r="H48" s="50">
        <f>IFERROR(INDEX(月別売上報告pivot!$382:$410,MATCH(月別売上報告!$G48,月別売上報告pivot!$A$382:$A$410,0),MATCH(月別売上報告!$C$5,月別売上報告pivot!$382:$382,0)),0)</f>
        <v>0</v>
      </c>
      <c r="I48" s="50">
        <f>IFERROR(INDEX(月別売上報告pivot!$412:$440,MATCH(月別売上報告!$G48,月別売上報告pivot!$A$412:$A$440,0),MATCH(月別売上報告!$C$5,月別売上報告pivot!$412:$412,0)),0)</f>
        <v>0</v>
      </c>
    </row>
    <row r="49" spans="1:9">
      <c r="B49" s="57" t="s">
        <v>88</v>
      </c>
      <c r="C49" s="50">
        <f>IFERROR(INDEX(月別売上報告pivot!$283:$309,MATCH(月別売上報告!$B49,月別売上報告pivot!$A$283:$A$309,0),MATCH(月別売上報告!$C$5,月別売上報告pivot!$283:$283,0)),0)</f>
        <v>0</v>
      </c>
      <c r="D49" s="50">
        <f>IFERROR(INDEX(月別売上報告pivot!$342:$370,MATCH(月別売上報告!$B49,月別売上報告pivot!$A$342:$A$370,0),MATCH(月別売上報告!$C$5,月別売上報告pivot!$342:$342,0)),0)</f>
        <v>0</v>
      </c>
      <c r="E49" s="57">
        <f>IFERROR(INDEX(月別売上報告pivot!$312:$338,MATCH(月別売上報告!$B49,月別売上報告pivot!$A$312:$A$338,0),MATCH(月別売上報告!$C$5,月別売上報告pivot!$312:$312,0)),0)</f>
        <v>0</v>
      </c>
      <c r="G49" s="57" t="s">
        <v>88</v>
      </c>
      <c r="H49" s="50">
        <f>IFERROR(INDEX(月別売上報告pivot!$382:$410,MATCH(月別売上報告!$G49,月別売上報告pivot!$A$382:$A$410,0),MATCH(月別売上報告!$C$5,月別売上報告pivot!$382:$382,0)),0)</f>
        <v>0</v>
      </c>
      <c r="I49" s="50">
        <f>IFERROR(INDEX(月別売上報告pivot!$412:$440,MATCH(月別売上報告!$G49,月別売上報告pivot!$A$412:$A$440,0),MATCH(月別売上報告!$C$5,月別売上報告pivot!$412:$412,0)),0)</f>
        <v>0</v>
      </c>
    </row>
    <row r="50" spans="1:9">
      <c r="B50" s="57" t="s">
        <v>89</v>
      </c>
      <c r="C50" s="50">
        <f>IFERROR(INDEX(月別売上報告pivot!$283:$309,MATCH(月別売上報告!$B50,月別売上報告pivot!$A$283:$A$309,0),MATCH(月別売上報告!$C$5,月別売上報告pivot!$283:$283,0)),0)</f>
        <v>0</v>
      </c>
      <c r="D50" s="50">
        <f>IFERROR(INDEX(月別売上報告pivot!$342:$370,MATCH(月別売上報告!$B50,月別売上報告pivot!$A$342:$A$370,0),MATCH(月別売上報告!$C$5,月別売上報告pivot!$342:$342,0)),0)</f>
        <v>0</v>
      </c>
      <c r="E50" s="57">
        <f>IFERROR(INDEX(月別売上報告pivot!$312:$338,MATCH(月別売上報告!$B50,月別売上報告pivot!$A$312:$A$338,0),MATCH(月別売上報告!$C$5,月別売上報告pivot!$312:$312,0)),0)</f>
        <v>0</v>
      </c>
      <c r="G50" s="57" t="s">
        <v>89</v>
      </c>
      <c r="H50" s="50">
        <f>IFERROR(INDEX(月別売上報告pivot!$382:$410,MATCH(月別売上報告!$G50,月別売上報告pivot!$A$382:$A$410,0),MATCH(月別売上報告!$C$5,月別売上報告pivot!$382:$382,0)),0)</f>
        <v>0</v>
      </c>
      <c r="I50" s="50">
        <f>IFERROR(INDEX(月別売上報告pivot!$412:$440,MATCH(月別売上報告!$G50,月別売上報告pivot!$A$412:$A$440,0),MATCH(月別売上報告!$C$5,月別売上報告pivot!$412:$412,0)),0)</f>
        <v>0</v>
      </c>
    </row>
    <row r="51" spans="1:9">
      <c r="B51" s="57" t="s">
        <v>90</v>
      </c>
      <c r="C51" s="50">
        <f>IFERROR(INDEX(月別売上報告pivot!$283:$309,MATCH(月別売上報告!$B51,月別売上報告pivot!$A$283:$A$309,0),MATCH(月別売上報告!$C$5,月別売上報告pivot!$283:$283,0)),0)</f>
        <v>0</v>
      </c>
      <c r="D51" s="50">
        <f>IFERROR(INDEX(月別売上報告pivot!$342:$370,MATCH(月別売上報告!$B51,月別売上報告pivot!$A$342:$A$370,0),MATCH(月別売上報告!$C$5,月別売上報告pivot!$342:$342,0)),0)</f>
        <v>0</v>
      </c>
      <c r="E51" s="57">
        <f>IFERROR(INDEX(月別売上報告pivot!$312:$338,MATCH(月別売上報告!$B51,月別売上報告pivot!$A$312:$A$338,0),MATCH(月別売上報告!$C$5,月別売上報告pivot!$312:$312,0)),0)</f>
        <v>0</v>
      </c>
      <c r="G51" s="57" t="s">
        <v>90</v>
      </c>
      <c r="H51" s="50">
        <f>IFERROR(INDEX(月別売上報告pivot!$382:$410,MATCH(月別売上報告!$G51,月別売上報告pivot!$A$382:$A$410,0),MATCH(月別売上報告!$C$5,月別売上報告pivot!$382:$382,0)),0)</f>
        <v>0</v>
      </c>
      <c r="I51" s="50">
        <f>IFERROR(INDEX(月別売上報告pivot!$412:$440,MATCH(月別売上報告!$G51,月別売上報告pivot!$A$412:$A$440,0),MATCH(月別売上報告!$C$5,月別売上報告pivot!$412:$412,0)),0)</f>
        <v>0</v>
      </c>
    </row>
    <row r="52" spans="1:9">
      <c r="B52" s="57" t="s">
        <v>91</v>
      </c>
      <c r="C52" s="50">
        <f>IFERROR(INDEX(月別売上報告pivot!$283:$309,MATCH(月別売上報告!$B52,月別売上報告pivot!$A$283:$A$309,0),MATCH(月別売上報告!$C$5,月別売上報告pivot!$283:$283,0)),0)</f>
        <v>0</v>
      </c>
      <c r="D52" s="50">
        <f>IFERROR(INDEX(月別売上報告pivot!$342:$370,MATCH(月別売上報告!$B52,月別売上報告pivot!$A$342:$A$370,0),MATCH(月別売上報告!$C$5,月別売上報告pivot!$342:$342,0)),0)</f>
        <v>0</v>
      </c>
      <c r="E52" s="57">
        <f>IFERROR(INDEX(月別売上報告pivot!$312:$338,MATCH(月別売上報告!$B52,月別売上報告pivot!$A$312:$A$338,0),MATCH(月別売上報告!$C$5,月別売上報告pivot!$312:$312,0)),0)</f>
        <v>0</v>
      </c>
      <c r="G52" s="57" t="s">
        <v>91</v>
      </c>
      <c r="H52" s="50">
        <f>IFERROR(INDEX(月別売上報告pivot!$382:$410,MATCH(月別売上報告!$G52,月別売上報告pivot!$A$382:$A$410,0),MATCH(月別売上報告!$C$5,月別売上報告pivot!$382:$382,0)),0)</f>
        <v>0</v>
      </c>
      <c r="I52" s="50">
        <f>IFERROR(INDEX(月別売上報告pivot!$412:$440,MATCH(月別売上報告!$G52,月別売上報告pivot!$A$412:$A$440,0),MATCH(月別売上報告!$C$5,月別売上報告pivot!$412:$412,0)),0)</f>
        <v>0</v>
      </c>
    </row>
    <row r="53" spans="1:9">
      <c r="B53" s="57" t="s">
        <v>92</v>
      </c>
      <c r="C53" s="50">
        <f>IFERROR(INDEX(月別売上報告pivot!$283:$309,MATCH(月別売上報告!$B53,月別売上報告pivot!$A$283:$A$309,0),MATCH(月別売上報告!$C$5,月別売上報告pivot!$283:$283,0)),0)</f>
        <v>0</v>
      </c>
      <c r="D53" s="50">
        <f>IFERROR(INDEX(月別売上報告pivot!$342:$370,MATCH(月別売上報告!$B53,月別売上報告pivot!$A$342:$A$370,0),MATCH(月別売上報告!$C$5,月別売上報告pivot!$342:$342,0)),0)</f>
        <v>0</v>
      </c>
      <c r="E53" s="57">
        <f>IFERROR(INDEX(月別売上報告pivot!$312:$338,MATCH(月別売上報告!$B53,月別売上報告pivot!$A$312:$A$338,0),MATCH(月別売上報告!$C$5,月別売上報告pivot!$312:$312,0)),0)</f>
        <v>0</v>
      </c>
      <c r="G53" s="57" t="s">
        <v>92</v>
      </c>
      <c r="H53" s="50">
        <f>IFERROR(INDEX(月別売上報告pivot!$382:$410,MATCH(月別売上報告!$G53,月別売上報告pivot!$A$382:$A$410,0),MATCH(月別売上報告!$C$5,月別売上報告pivot!$382:$382,0)),0)</f>
        <v>0</v>
      </c>
      <c r="I53" s="50">
        <f>IFERROR(INDEX(月別売上報告pivot!$412:$440,MATCH(月別売上報告!$G53,月別売上報告pivot!$A$412:$A$440,0),MATCH(月別売上報告!$C$5,月別売上報告pivot!$412:$412,0)),0)</f>
        <v>0</v>
      </c>
    </row>
    <row r="55" spans="1:9">
      <c r="A55">
        <v>4</v>
      </c>
      <c r="B55" t="s">
        <v>226</v>
      </c>
    </row>
    <row r="56" spans="1:9">
      <c r="B56" t="s">
        <v>227</v>
      </c>
      <c r="C56" s="22">
        <f>IFERROR(HLOOKUP(C5,月別売上報告pivot!475:476,2,FALSE),0)</f>
        <v>0</v>
      </c>
      <c r="D56" t="s">
        <v>234</v>
      </c>
    </row>
    <row r="57" spans="1:9">
      <c r="B57" t="s">
        <v>228</v>
      </c>
      <c r="C57" s="22">
        <f>IFERROR(HLOOKUP(C5,月別売上報告pivot!493:494,2,FALSE),0)</f>
        <v>0</v>
      </c>
      <c r="D57" t="s">
        <v>192</v>
      </c>
    </row>
    <row r="58" spans="1:9">
      <c r="C58" s="53"/>
    </row>
    <row r="59" spans="1:9">
      <c r="B59" t="s">
        <v>230</v>
      </c>
      <c r="C59" s="22">
        <f>GETPIVOTDATA("No",月別売上報告pivot!$A$504)</f>
        <v>0</v>
      </c>
      <c r="D59" t="s">
        <v>234</v>
      </c>
      <c r="E59" t="s">
        <v>232</v>
      </c>
    </row>
    <row r="60" spans="1:9">
      <c r="B60" t="s">
        <v>231</v>
      </c>
      <c r="C60" s="22">
        <f>GETPIVOTDATA("出品金額",月別売上報告pivot!$A$513)</f>
        <v>0</v>
      </c>
      <c r="D60" t="s">
        <v>192</v>
      </c>
      <c r="E60" t="s">
        <v>233</v>
      </c>
    </row>
    <row r="61" spans="1:9">
      <c r="C61" s="53"/>
    </row>
  </sheetData>
  <sheetProtection sheet="1" objects="1" scenarios="1"/>
  <phoneticPr fontId="4"/>
  <pageMargins left="0.70866141732283472" right="0.70866141732283472" top="0.74803149606299213" bottom="0.74803149606299213" header="0.31496062992125984" footer="0.31496062992125984"/>
  <pageSetup paperSize="9" scale="61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AA5E0-08F5-4D39-A73A-C92DCE6FAF0C}">
  <sheetPr codeName="Sheet3"/>
  <dimension ref="A1:C61"/>
  <sheetViews>
    <sheetView workbookViewId="0">
      <selection activeCell="B7" sqref="B7"/>
    </sheetView>
  </sheetViews>
  <sheetFormatPr defaultRowHeight="18"/>
  <cols>
    <col min="1" max="1" width="25" bestFit="1" customWidth="1"/>
    <col min="2" max="2" width="9.3984375" bestFit="1" customWidth="1"/>
  </cols>
  <sheetData>
    <row r="1" spans="1:3">
      <c r="A1" t="s">
        <v>216</v>
      </c>
      <c r="B1" t="str">
        <f>月別売上報告!C5</f>
        <v>2024/2</v>
      </c>
    </row>
    <row r="3" spans="1:3">
      <c r="A3" t="s">
        <v>110</v>
      </c>
      <c r="B3" s="22">
        <f>IFERROR(HLOOKUP(B1,月別売上報告pivot!5:6,2,FALSE),0)</f>
        <v>0</v>
      </c>
    </row>
    <row r="5" spans="1:3">
      <c r="A5" t="s">
        <v>217</v>
      </c>
    </row>
    <row r="6" spans="1:3">
      <c r="B6" t="s">
        <v>214</v>
      </c>
      <c r="C6" t="s">
        <v>218</v>
      </c>
    </row>
    <row r="7" spans="1:3">
      <c r="A7" t="str">
        <f>管理!V2</f>
        <v>ネット売上</v>
      </c>
      <c r="B7" s="22">
        <f>IF(A7=0,0,IFERROR(INDEX(月別売上報告pivot!$67:$90,MATCH(報告計算シート!$A7,月別売上報告pivot!$A$67:$A$90,0),MATCH(報告計算シート!$B$1,月別売上報告pivot!$67:$67,0)),0))</f>
        <v>0</v>
      </c>
      <c r="C7">
        <f>IF(A7=0,0,IFERROR(INDEX(月別売上報告pivot!$35:$60,MATCH(報告計算シート!$A7,月別売上報告pivot!$A$35:$A$60,0),MATCH(報告計算シート!$B$1,月別売上報告pivot!$35:$35,0)),0))</f>
        <v>0</v>
      </c>
    </row>
    <row r="8" spans="1:3">
      <c r="A8" t="str">
        <f>管理!V3</f>
        <v>業販売上</v>
      </c>
      <c r="B8" s="22">
        <f>IF(A8=0,0,IFERROR(INDEX(月別売上報告pivot!$67:$90,MATCH(報告計算シート!$A8,月別売上報告pivot!$A$67:$A$90,0),MATCH(報告計算シート!$B$1,月別売上報告pivot!$67:$67,0)),0))</f>
        <v>0</v>
      </c>
      <c r="C8">
        <f>IF(A8=0,0,IFERROR(INDEX(月別売上報告pivot!$35:$60,MATCH(報告計算シート!$A8,月別売上報告pivot!$A$35:$A$60,0),MATCH(報告計算シート!$B$1,月別売上報告pivot!$35:$35,0)),0))</f>
        <v>0</v>
      </c>
    </row>
    <row r="9" spans="1:3">
      <c r="A9" t="str">
        <f>管理!V4</f>
        <v>アピタ飯田店_店頭販売</v>
      </c>
      <c r="B9" s="22">
        <f>IF(A9=0,0,IFERROR(INDEX(月別売上報告pivot!$67:$90,MATCH(報告計算シート!$A9,月別売上報告pivot!$A$67:$A$90,0),MATCH(報告計算シート!$B$1,月別売上報告pivot!$67:$67,0)),0))</f>
        <v>0</v>
      </c>
      <c r="C9">
        <f>IF(A9=0,0,IFERROR(INDEX(月別売上報告pivot!$35:$60,MATCH(報告計算シート!$A9,月別売上報告pivot!$A$35:$A$60,0),MATCH(報告計算シート!$B$1,月別売上報告pivot!$35:$35,0)),0))</f>
        <v>0</v>
      </c>
    </row>
    <row r="10" spans="1:3">
      <c r="A10" t="str">
        <f>管理!V5</f>
        <v>かんてい局松本店_店頭販売</v>
      </c>
      <c r="B10" s="22">
        <f>IF(A10=0,0,IFERROR(INDEX(月別売上報告pivot!$67:$90,MATCH(報告計算シート!$A10,月別売上報告pivot!$A$67:$A$90,0),MATCH(報告計算シート!$B$1,月別売上報告pivot!$67:$67,0)),0))</f>
        <v>0</v>
      </c>
      <c r="C10">
        <f>IF(A10=0,0,IFERROR(INDEX(月別売上報告pivot!$35:$60,MATCH(報告計算シート!$A10,月別売上報告pivot!$A$35:$A$60,0),MATCH(報告計算シート!$B$1,月別売上報告pivot!$35:$35,0)),0))</f>
        <v>0</v>
      </c>
    </row>
    <row r="11" spans="1:3">
      <c r="A11" t="str">
        <f>管理!V6</f>
        <v>諏訪店_店舗売上</v>
      </c>
      <c r="B11" s="22">
        <f>IF(A11=0,0,IFERROR(INDEX(月別売上報告pivot!$67:$90,MATCH(報告計算シート!$A11,月別売上報告pivot!$A$67:$A$90,0),MATCH(報告計算シート!$B$1,月別売上報告pivot!$67:$67,0)),0))</f>
        <v>0</v>
      </c>
      <c r="C11">
        <f>IF(A11=0,0,IFERROR(INDEX(月別売上報告pivot!$35:$60,MATCH(報告計算シート!$A11,月別売上報告pivot!$A$35:$A$60,0),MATCH(報告計算シート!$B$1,月別売上報告pivot!$35:$35,0)),0))</f>
        <v>0</v>
      </c>
    </row>
    <row r="12" spans="1:3">
      <c r="A12" t="str">
        <f>管理!V7</f>
        <v>New伊那_店舗売上</v>
      </c>
      <c r="B12" s="22">
        <f>IF(A12=0,0,IFERROR(INDEX(月別売上報告pivot!$67:$90,MATCH(報告計算シート!$A12,月別売上報告pivot!$A$67:$A$90,0),MATCH(報告計算シート!$B$1,月別売上報告pivot!$67:$67,0)),0))</f>
        <v>0</v>
      </c>
      <c r="C12">
        <f>IF(A12=0,0,IFERROR(INDEX(月別売上報告pivot!$35:$60,MATCH(報告計算シート!$A12,月別売上報告pivot!$A$35:$A$60,0),MATCH(報告計算シート!$B$1,月別売上報告pivot!$35:$35,0)),0))</f>
        <v>0</v>
      </c>
    </row>
    <row r="13" spans="1:3">
      <c r="A13" t="str">
        <f>管理!V8</f>
        <v>廃棄</v>
      </c>
      <c r="B13" s="22">
        <f>IF(A13=0,0,IFERROR(INDEX(月別売上報告pivot!$67:$90,MATCH(報告計算シート!$A13,月別売上報告pivot!$A$67:$A$90,0),MATCH(報告計算シート!$B$1,月別売上報告pivot!$67:$67,0)),0))</f>
        <v>0</v>
      </c>
      <c r="C13">
        <f>IF(A13=0,0,IFERROR(INDEX(月別売上報告pivot!$35:$60,MATCH(報告計算シート!$A13,月別売上報告pivot!$A$35:$A$60,0),MATCH(報告計算シート!$B$1,月別売上報告pivot!$35:$35,0)),0))</f>
        <v>0</v>
      </c>
    </row>
    <row r="14" spans="1:3">
      <c r="A14" t="str">
        <f>管理!V9</f>
        <v>店舗売上（旧）</v>
      </c>
      <c r="B14" s="22">
        <f>IF(A14=0,0,IFERROR(INDEX(月別売上報告pivot!$67:$90,MATCH(報告計算シート!$A14,月別売上報告pivot!$A$67:$A$90,0),MATCH(報告計算シート!$B$1,月別売上報告pivot!$67:$67,0)),0))</f>
        <v>0</v>
      </c>
      <c r="C14">
        <f>IF(A14=0,0,IFERROR(INDEX(月別売上報告pivot!$35:$60,MATCH(報告計算シート!$A14,月別売上報告pivot!$A$35:$A$60,0),MATCH(報告計算シート!$B$1,月別売上報告pivot!$35:$35,0)),0))</f>
        <v>0</v>
      </c>
    </row>
    <row r="15" spans="1:3">
      <c r="A15">
        <f>管理!V10</f>
        <v>0</v>
      </c>
      <c r="B15" s="22">
        <f>IF(A15=0,0,IFERROR(INDEX(月別売上報告pivot!$67:$90,MATCH(報告計算シート!$A15,月別売上報告pivot!$A$67:$A$90,0),MATCH(報告計算シート!$B$1,月別売上報告pivot!$67:$67,0)),0))</f>
        <v>0</v>
      </c>
      <c r="C15">
        <f>IF(A15=0,0,IFERROR(INDEX(月別売上報告pivot!$35:$60,MATCH(報告計算シート!$A15,月別売上報告pivot!$A$35:$A$60,0),MATCH(報告計算シート!$B$1,月別売上報告pivot!$35:$35,0)),0))</f>
        <v>0</v>
      </c>
    </row>
    <row r="16" spans="1:3">
      <c r="A16">
        <f>管理!V11</f>
        <v>0</v>
      </c>
      <c r="B16" s="22">
        <f>IF(A16=0,0,IFERROR(INDEX(月別売上報告pivot!$67:$90,MATCH(報告計算シート!$A16,月別売上報告pivot!$A$67:$A$90,0),MATCH(報告計算シート!$B$1,月別売上報告pivot!$67:$67,0)),0))</f>
        <v>0</v>
      </c>
      <c r="C16">
        <f>IF(A16=0,0,IFERROR(INDEX(月別売上報告pivot!$35:$60,MATCH(報告計算シート!$A16,月別売上報告pivot!$A$35:$A$60,0),MATCH(報告計算シート!$B$1,月別売上報告pivot!$35:$35,0)),0))</f>
        <v>0</v>
      </c>
    </row>
    <row r="17" spans="1:3">
      <c r="A17">
        <f>管理!V12</f>
        <v>0</v>
      </c>
      <c r="B17" s="22">
        <f>IF(A17=0,0,IFERROR(INDEX(月別売上報告pivot!$67:$90,MATCH(報告計算シート!$A17,月別売上報告pivot!$A$67:$A$90,0),MATCH(報告計算シート!$B$1,月別売上報告pivot!$67:$67,0)),0))</f>
        <v>0</v>
      </c>
      <c r="C17">
        <f>IF(A17=0,0,IFERROR(INDEX(月別売上報告pivot!$35:$60,MATCH(報告計算シート!$A17,月別売上報告pivot!$A$35:$A$60,0),MATCH(報告計算シート!$B$1,月別売上報告pivot!$35:$35,0)),0))</f>
        <v>0</v>
      </c>
    </row>
    <row r="18" spans="1:3">
      <c r="A18">
        <f>管理!V13</f>
        <v>0</v>
      </c>
      <c r="B18" s="22">
        <f>IF(A18=0,0,IFERROR(INDEX(月別売上報告pivot!$67:$90,MATCH(報告計算シート!$A18,月別売上報告pivot!$A$67:$A$90,0),MATCH(報告計算シート!$B$1,月別売上報告pivot!$67:$67,0)),0))</f>
        <v>0</v>
      </c>
      <c r="C18">
        <f>IF(A18=0,0,IFERROR(INDEX(月別売上報告pivot!$35:$60,MATCH(報告計算シート!$A18,月別売上報告pivot!$A$35:$A$60,0),MATCH(報告計算シート!$B$1,月別売上報告pivot!$35:$35,0)),0))</f>
        <v>0</v>
      </c>
    </row>
    <row r="19" spans="1:3">
      <c r="A19">
        <f>管理!V14</f>
        <v>0</v>
      </c>
      <c r="B19" s="22">
        <f>IF(A19=0,0,IFERROR(INDEX(月別売上報告pivot!$67:$90,MATCH(報告計算シート!$A19,月別売上報告pivot!$A$67:$A$90,0),MATCH(報告計算シート!$B$1,月別売上報告pivot!$67:$67,0)),0))</f>
        <v>0</v>
      </c>
      <c r="C19">
        <f>IF(A19=0,0,IFERROR(INDEX(月別売上報告pivot!$35:$60,MATCH(報告計算シート!$A19,月別売上報告pivot!$A$35:$A$60,0),MATCH(報告計算シート!$B$1,月別売上報告pivot!$35:$35,0)),0))</f>
        <v>0</v>
      </c>
    </row>
    <row r="20" spans="1:3">
      <c r="A20">
        <f>管理!V15</f>
        <v>0</v>
      </c>
      <c r="B20" s="22">
        <f>IF(A20=0,0,IFERROR(INDEX(月別売上報告pivot!$67:$90,MATCH(報告計算シート!$A20,月別売上報告pivot!$A$67:$A$90,0),MATCH(報告計算シート!$B$1,月別売上報告pivot!$67:$67,0)),0))</f>
        <v>0</v>
      </c>
      <c r="C20">
        <f>IF(A20=0,0,IFERROR(INDEX(月別売上報告pivot!$35:$60,MATCH(報告計算シート!$A20,月別売上報告pivot!$A$35:$A$60,0),MATCH(報告計算シート!$B$1,月別売上報告pivot!$35:$35,0)),0))</f>
        <v>0</v>
      </c>
    </row>
    <row r="21" spans="1:3">
      <c r="A21">
        <f>管理!V16</f>
        <v>0</v>
      </c>
      <c r="B21" s="22">
        <f>IF(A21=0,0,IFERROR(INDEX(月別売上報告pivot!$67:$90,MATCH(報告計算シート!$A21,月別売上報告pivot!$A$67:$A$90,0),MATCH(報告計算シート!$B$1,月別売上報告pivot!$67:$67,0)),0))</f>
        <v>0</v>
      </c>
      <c r="C21">
        <f>IF(A21=0,0,IFERROR(INDEX(月別売上報告pivot!$35:$60,MATCH(報告計算シート!$A21,月別売上報告pivot!$A$35:$A$60,0),MATCH(報告計算シート!$B$1,月別売上報告pivot!$35:$35,0)),0))</f>
        <v>0</v>
      </c>
    </row>
    <row r="22" spans="1:3">
      <c r="A22">
        <f>管理!V17</f>
        <v>0</v>
      </c>
      <c r="B22" s="22">
        <f>IF(A22=0,0,IFERROR(INDEX(月別売上報告pivot!$67:$90,MATCH(報告計算シート!$A22,月別売上報告pivot!$A$67:$A$90,0),MATCH(報告計算シート!$B$1,月別売上報告pivot!$67:$67,0)),0))</f>
        <v>0</v>
      </c>
      <c r="C22">
        <f>IF(A22=0,0,IFERROR(INDEX(月別売上報告pivot!$35:$60,MATCH(報告計算シート!$A22,月別売上報告pivot!$A$35:$A$60,0),MATCH(報告計算シート!$B$1,月別売上報告pivot!$35:$35,0)),0))</f>
        <v>0</v>
      </c>
    </row>
    <row r="23" spans="1:3">
      <c r="A23">
        <f>管理!V18</f>
        <v>0</v>
      </c>
      <c r="B23" s="22">
        <f>IF(A23=0,0,IFERROR(INDEX(月別売上報告pivot!$67:$90,MATCH(報告計算シート!$A23,月別売上報告pivot!$A$67:$A$90,0),MATCH(報告計算シート!$B$1,月別売上報告pivot!$67:$67,0)),0))</f>
        <v>0</v>
      </c>
      <c r="C23">
        <f>IF(A23=0,0,IFERROR(INDEX(月別売上報告pivot!$35:$60,MATCH(報告計算シート!$A23,月別売上報告pivot!$A$35:$A$60,0),MATCH(報告計算シート!$B$1,月別売上報告pivot!$35:$35,0)),0))</f>
        <v>0</v>
      </c>
    </row>
    <row r="24" spans="1:3">
      <c r="A24" t="str">
        <f>管理!V19</f>
        <v>END</v>
      </c>
    </row>
    <row r="27" spans="1:3">
      <c r="A27" t="s">
        <v>219</v>
      </c>
      <c r="B27" s="22">
        <f>IFERROR(HLOOKUP(B1,月別売上報告pivot!15:16,2,FALSE),0)</f>
        <v>0</v>
      </c>
    </row>
    <row r="30" spans="1:3">
      <c r="A30" t="s">
        <v>204</v>
      </c>
      <c r="B30">
        <f>IFERROR(HLOOKUP(B1,月別売上報告pivot!98:99,2,FALSE),0)</f>
        <v>0</v>
      </c>
    </row>
    <row r="33" spans="1:3">
      <c r="A33" t="s">
        <v>208</v>
      </c>
      <c r="B33" s="22">
        <f>IFERROR(HLOOKUP(B1,月別売上報告pivot!134:135,2,FALSE),0)</f>
        <v>0</v>
      </c>
    </row>
    <row r="35" spans="1:3">
      <c r="A35" t="s">
        <v>220</v>
      </c>
      <c r="B35" t="s">
        <v>214</v>
      </c>
      <c r="C35" t="s">
        <v>218</v>
      </c>
    </row>
    <row r="36" spans="1:3">
      <c r="A36" t="str">
        <f>管理!H2</f>
        <v>アピタ飯田店</v>
      </c>
      <c r="B36" s="22">
        <f>IF(A36=0,0,IFERROR(INDEX(月別売上報告pivot!$107:$125,MATCH(報告計算シート!$A36,月別売上報告pivot!$A$107:$A$125,0),MATCH(報告計算シート!$B$1,月別売上報告pivot!$107:$107,0)),0))</f>
        <v>0</v>
      </c>
      <c r="C36">
        <f>IF(B36=0,0,INDEX(月別売上報告pivot!$144:$160,MATCH(報告計算シート!$A36,月別売上報告pivot!$A$144:$A$160,0),MATCH(報告計算シート!$B$1,月別売上報告pivot!$144:$144,0)))</f>
        <v>0</v>
      </c>
    </row>
    <row r="37" spans="1:3">
      <c r="A37" t="str">
        <f>管理!H3</f>
        <v>かんてい局松本店</v>
      </c>
      <c r="B37" s="22">
        <f>IF(A37=0,0,IFERROR(INDEX(月別売上報告pivot!$107:$125,MATCH(報告計算シート!$A37,月別売上報告pivot!$A$107:$A$125,0),MATCH(報告計算シート!$B$1,月別売上報告pivot!$107:$107,0)),0))</f>
        <v>0</v>
      </c>
      <c r="C37">
        <f>IF(B37=0,0,INDEX(月別売上報告pivot!$144:$160,MATCH(報告計算シート!$A37,月別売上報告pivot!$A$144:$A$160,0),MATCH(報告計算シート!$B$1,月別売上報告pivot!$144:$144,0)))</f>
        <v>0</v>
      </c>
    </row>
    <row r="38" spans="1:3">
      <c r="A38" t="str">
        <f>管理!H4</f>
        <v>諏訪店</v>
      </c>
      <c r="B38" s="22">
        <f>IF(A38=0,0,IFERROR(INDEX(月別売上報告pivot!$107:$125,MATCH(報告計算シート!$A38,月別売上報告pivot!$A$107:$A$125,0),MATCH(報告計算シート!$B$1,月別売上報告pivot!$107:$107,0)),0))</f>
        <v>0</v>
      </c>
      <c r="C38">
        <f>IF(B38=0,0,INDEX(月別売上報告pivot!$144:$160,MATCH(報告計算シート!$A38,月別売上報告pivot!$A$144:$A$160,0),MATCH(報告計算シート!$B$1,月別売上報告pivot!$144:$144,0)))</f>
        <v>0</v>
      </c>
    </row>
    <row r="39" spans="1:3">
      <c r="A39" t="str">
        <f>管理!H5</f>
        <v>New伊那店</v>
      </c>
      <c r="B39" s="22">
        <f>IF(A39=0,0,IFERROR(INDEX(月別売上報告pivot!$107:$125,MATCH(報告計算シート!$A39,月別売上報告pivot!$A$107:$A$125,0),MATCH(報告計算シート!$B$1,月別売上報告pivot!$107:$107,0)),0))</f>
        <v>0</v>
      </c>
      <c r="C39">
        <f>IF(B39=0,0,INDEX(月別売上報告pivot!$144:$160,MATCH(報告計算シート!$A39,月別売上報告pivot!$A$144:$A$160,0),MATCH(報告計算シート!$B$1,月別売上報告pivot!$144:$144,0)))</f>
        <v>0</v>
      </c>
    </row>
    <row r="40" spans="1:3">
      <c r="A40">
        <f>管理!H6</f>
        <v>0</v>
      </c>
      <c r="B40" s="22">
        <f>IF(A40=0,0,IFERROR(INDEX(月別売上報告pivot!$107:$125,MATCH(報告計算シート!$A40,月別売上報告pivot!$A$107:$A$125,0),MATCH(報告計算シート!$B$1,月別売上報告pivot!$107:$107,0)),0))</f>
        <v>0</v>
      </c>
      <c r="C40">
        <f>IF(B40=0,0,INDEX(月別売上報告pivot!$144:$160,MATCH(報告計算シート!$A40,月別売上報告pivot!$A$144:$A$160,0),MATCH(報告計算シート!$B$1,月別売上報告pivot!$144:$144,0)))</f>
        <v>0</v>
      </c>
    </row>
    <row r="41" spans="1:3">
      <c r="A41">
        <f>管理!H7</f>
        <v>0</v>
      </c>
      <c r="B41" s="22">
        <f>IF(A41=0,0,IFERROR(INDEX(月別売上報告pivot!$107:$125,MATCH(報告計算シート!$A41,月別売上報告pivot!$A$107:$A$125,0),MATCH(報告計算シート!$B$1,月別売上報告pivot!$107:$107,0)),0))</f>
        <v>0</v>
      </c>
      <c r="C41">
        <f>IF(B41=0,0,INDEX(月別売上報告pivot!$144:$160,MATCH(報告計算シート!$A41,月別売上報告pivot!$A$144:$A$160,0),MATCH(報告計算シート!$B$1,月別売上報告pivot!$144:$144,0)))</f>
        <v>0</v>
      </c>
    </row>
    <row r="42" spans="1:3">
      <c r="A42">
        <f>管理!H8</f>
        <v>0</v>
      </c>
      <c r="B42" s="22">
        <f>IF(A42=0,0,IFERROR(INDEX(月別売上報告pivot!$107:$125,MATCH(報告計算シート!$A42,月別売上報告pivot!$A$107:$A$125,0),MATCH(報告計算シート!$B$1,月別売上報告pivot!$107:$107,0)),0))</f>
        <v>0</v>
      </c>
      <c r="C42">
        <f>IF(B42=0,0,INDEX(月別売上報告pivot!$144:$160,MATCH(報告計算シート!$A42,月別売上報告pivot!$A$144:$A$160,0),MATCH(報告計算シート!$B$1,月別売上報告pivot!$144:$144,0)))</f>
        <v>0</v>
      </c>
    </row>
    <row r="43" spans="1:3">
      <c r="A43">
        <f>管理!H9</f>
        <v>0</v>
      </c>
      <c r="B43" s="22">
        <f>IF(A43=0,0,IFERROR(INDEX(月別売上報告pivot!$107:$125,MATCH(報告計算シート!$A43,月別売上報告pivot!$A$107:$A$125,0),MATCH(報告計算シート!$B$1,月別売上報告pivot!$107:$107,0)),0))</f>
        <v>0</v>
      </c>
      <c r="C43">
        <f>IF(B43=0,0,INDEX(月別売上報告pivot!$144:$160,MATCH(報告計算シート!$A43,月別売上報告pivot!$A$144:$A$160,0),MATCH(報告計算シート!$B$1,月別売上報告pivot!$144:$144,0)))</f>
        <v>0</v>
      </c>
    </row>
    <row r="44" spans="1:3">
      <c r="A44">
        <f>管理!H10</f>
        <v>0</v>
      </c>
      <c r="B44" s="22">
        <f>IF(A44=0,0,IFERROR(INDEX(月別売上報告pivot!$107:$125,MATCH(報告計算シート!$A44,月別売上報告pivot!$A$107:$A$125,0),MATCH(報告計算シート!$B$1,月別売上報告pivot!$107:$107,0)),0))</f>
        <v>0</v>
      </c>
      <c r="C44">
        <f>IF(B44=0,0,INDEX(月別売上報告pivot!$144:$160,MATCH(報告計算シート!$A44,月別売上報告pivot!$A$144:$A$160,0),MATCH(報告計算シート!$B$1,月別売上報告pivot!$144:$144,0)))</f>
        <v>0</v>
      </c>
    </row>
    <row r="45" spans="1:3">
      <c r="A45">
        <f>管理!H11</f>
        <v>0</v>
      </c>
      <c r="B45" s="22">
        <f>IF(A45=0,0,IFERROR(INDEX(月別売上報告pivot!$107:$125,MATCH(報告計算シート!$A45,月別売上報告pivot!$A$107:$A$125,0),MATCH(報告計算シート!$B$1,月別売上報告pivot!$107:$107,0)),0))</f>
        <v>0</v>
      </c>
      <c r="C45">
        <f>IF(B45=0,0,INDEX(月別売上報告pivot!$144:$160,MATCH(報告計算シート!$A45,月別売上報告pivot!$A$144:$A$160,0),MATCH(報告計算シート!$B$1,月別売上報告pivot!$144:$144,0)))</f>
        <v>0</v>
      </c>
    </row>
    <row r="46" spans="1:3">
      <c r="A46">
        <f>管理!H12</f>
        <v>0</v>
      </c>
      <c r="B46" s="22">
        <f>IF(A46=0,0,IFERROR(INDEX(月別売上報告pivot!$107:$125,MATCH(報告計算シート!$A46,月別売上報告pivot!$A$107:$A$125,0),MATCH(報告計算シート!$B$1,月別売上報告pivot!$107:$107,0)),0))</f>
        <v>0</v>
      </c>
      <c r="C46">
        <f>IF(B46=0,0,INDEX(月別売上報告pivot!$144:$160,MATCH(報告計算シート!$A46,月別売上報告pivot!$A$144:$A$160,0),MATCH(報告計算シート!$B$1,月別売上報告pivot!$144:$144,0)))</f>
        <v>0</v>
      </c>
    </row>
    <row r="47" spans="1:3">
      <c r="A47">
        <f>管理!H13</f>
        <v>0</v>
      </c>
      <c r="B47" s="22">
        <f>IF(A47=0,0,IFERROR(INDEX(月別売上報告pivot!$107:$125,MATCH(報告計算シート!$A47,月別売上報告pivot!$A$107:$A$125,0),MATCH(報告計算シート!$B$1,月別売上報告pivot!$107:$107,0)),0))</f>
        <v>0</v>
      </c>
      <c r="C47">
        <f>IF(B47=0,0,INDEX(月別売上報告pivot!$144:$160,MATCH(報告計算シート!$A47,月別売上報告pivot!$A$144:$A$160,0),MATCH(報告計算シート!$B$1,月別売上報告pivot!$144:$144,0)))</f>
        <v>0</v>
      </c>
    </row>
    <row r="48" spans="1:3">
      <c r="A48">
        <f>管理!H14</f>
        <v>0</v>
      </c>
      <c r="B48" s="22">
        <f>IF(A48=0,0,IFERROR(INDEX(月別売上報告pivot!$107:$125,MATCH(報告計算シート!$A48,月別売上報告pivot!$A$107:$A$125,0),MATCH(報告計算シート!$B$1,月別売上報告pivot!$107:$107,0)),0))</f>
        <v>0</v>
      </c>
      <c r="C48">
        <f>IF(B48=0,0,INDEX(月別売上報告pivot!$144:$160,MATCH(報告計算シート!$A48,月別売上報告pivot!$A$144:$A$160,0),MATCH(報告計算シート!$B$1,月別売上報告pivot!$144:$144,0)))</f>
        <v>0</v>
      </c>
    </row>
    <row r="49" spans="1:3">
      <c r="A49">
        <f>管理!H15</f>
        <v>0</v>
      </c>
      <c r="B49" s="22">
        <f>IF(A49=0,0,IFERROR(INDEX(月別売上報告pivot!$107:$125,MATCH(報告計算シート!$A49,月別売上報告pivot!$A$107:$A$125,0),MATCH(報告計算シート!$B$1,月別売上報告pivot!$107:$107,0)),0))</f>
        <v>0</v>
      </c>
      <c r="C49">
        <f>IF(B49=0,0,INDEX(月別売上報告pivot!$144:$160,MATCH(報告計算シート!$A49,月別売上報告pivot!$A$144:$A$160,0),MATCH(報告計算シート!$B$1,月別売上報告pivot!$144:$144,0)))</f>
        <v>0</v>
      </c>
    </row>
    <row r="50" spans="1:3">
      <c r="A50">
        <f>管理!H16</f>
        <v>0</v>
      </c>
      <c r="B50" s="22">
        <f>IF(A50=0,0,IFERROR(INDEX(月別売上報告pivot!$107:$125,MATCH(報告計算シート!$A50,月別売上報告pivot!$A$107:$A$125,0),MATCH(報告計算シート!$B$1,月別売上報告pivot!$107:$107,0)),0))</f>
        <v>0</v>
      </c>
      <c r="C50">
        <f>IF(B50=0,0,INDEX(月別売上報告pivot!$144:$160,MATCH(報告計算シート!$A50,月別売上報告pivot!$A$144:$A$160,0),MATCH(報告計算シート!$B$1,月別売上報告pivot!$144:$144,0)))</f>
        <v>0</v>
      </c>
    </row>
    <row r="51" spans="1:3">
      <c r="A51">
        <f>管理!H17</f>
        <v>0</v>
      </c>
      <c r="B51" s="22">
        <f>IF(A51=0,0,IFERROR(INDEX(月別売上報告pivot!$107:$125,MATCH(報告計算シート!$A51,月別売上報告pivot!$A$107:$A$125,0),MATCH(報告計算シート!$B$1,月別売上報告pivot!$107:$107,0)),0))</f>
        <v>0</v>
      </c>
      <c r="C51">
        <f>IF(B51=0,0,INDEX(月別売上報告pivot!$144:$160,MATCH(報告計算シート!$A51,月別売上報告pivot!$A$144:$A$160,0),MATCH(報告計算シート!$B$1,月別売上報告pivot!$144:$144,0)))</f>
        <v>0</v>
      </c>
    </row>
    <row r="52" spans="1:3">
      <c r="A52">
        <f>管理!H18</f>
        <v>0</v>
      </c>
      <c r="B52" s="22">
        <f>IF(A52=0,0,IFERROR(INDEX(月別売上報告pivot!$107:$125,MATCH(報告計算シート!$A52,月別売上報告pivot!$A$107:$A$125,0),MATCH(報告計算シート!$B$1,月別売上報告pivot!$107:$107,0)),0))</f>
        <v>0</v>
      </c>
      <c r="C52">
        <f>IF(B52=0,0,INDEX(月別売上報告pivot!$144:$160,MATCH(報告計算シート!$A52,月別売上報告pivot!$A$144:$A$160,0),MATCH(報告計算シート!$B$1,月別売上報告pivot!$144:$144,0)))</f>
        <v>0</v>
      </c>
    </row>
    <row r="53" spans="1:3">
      <c r="A53" t="str">
        <f>管理!H19</f>
        <v>END</v>
      </c>
    </row>
    <row r="57" spans="1:3">
      <c r="A57" t="s">
        <v>209</v>
      </c>
      <c r="B57">
        <f>IFERROR(HLOOKUP(B1,月別売上報告pivot!175:176,2,FALSE),0)</f>
        <v>0</v>
      </c>
    </row>
    <row r="61" spans="1:3">
      <c r="A61" t="s">
        <v>206</v>
      </c>
      <c r="B61" s="22">
        <f>GETPIVOTDATA("仕入金額",月別売上報告pivot!$A$264,"販売ステータス","")</f>
        <v>330</v>
      </c>
    </row>
  </sheetData>
  <sheetProtection sheet="1" objects="1" scenarios="1"/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5F718-E24F-4222-AD57-C36EAAA13F18}">
  <sheetPr codeName="Sheet4"/>
  <dimension ref="A1:KW514"/>
  <sheetViews>
    <sheetView workbookViewId="0"/>
  </sheetViews>
  <sheetFormatPr defaultRowHeight="18"/>
  <cols>
    <col min="1" max="1" width="16.296875" bestFit="1" customWidth="1"/>
    <col min="2" max="2" width="17.69921875" bestFit="1" customWidth="1"/>
    <col min="3" max="3" width="6.3984375" bestFit="1" customWidth="1"/>
    <col min="4" max="5" width="5" bestFit="1" customWidth="1"/>
    <col min="6" max="6" width="8.296875" bestFit="1" customWidth="1"/>
    <col min="7" max="7" width="7.296875" bestFit="1" customWidth="1"/>
    <col min="8" max="9" width="7.3984375" bestFit="1" customWidth="1"/>
    <col min="10" max="12" width="7.296875" bestFit="1" customWidth="1"/>
    <col min="13" max="13" width="7.3984375" bestFit="1" customWidth="1"/>
    <col min="14" max="16" width="8.296875" bestFit="1" customWidth="1"/>
    <col min="17" max="19" width="7.3984375" bestFit="1" customWidth="1"/>
    <col min="20" max="20" width="8.3984375" bestFit="1" customWidth="1"/>
    <col min="21" max="24" width="7.3984375" bestFit="1" customWidth="1"/>
    <col min="25" max="25" width="7.296875" bestFit="1" customWidth="1"/>
    <col min="26" max="28" width="8.296875" bestFit="1" customWidth="1"/>
    <col min="29" max="37" width="7.3984375" bestFit="1" customWidth="1"/>
    <col min="38" max="38" width="6.3984375" bestFit="1" customWidth="1"/>
    <col min="39" max="40" width="7.3984375" bestFit="1" customWidth="1"/>
    <col min="41" max="41" width="7.296875" bestFit="1" customWidth="1"/>
    <col min="42" max="42" width="9.3984375" bestFit="1" customWidth="1"/>
    <col min="43" max="44" width="7.8984375" bestFit="1" customWidth="1"/>
    <col min="45" max="45" width="7.296875" bestFit="1" customWidth="1"/>
    <col min="46" max="46" width="9.3984375" bestFit="1" customWidth="1"/>
    <col min="47" max="54" width="7.296875" bestFit="1" customWidth="1"/>
    <col min="55" max="55" width="12.59765625" bestFit="1" customWidth="1"/>
    <col min="56" max="56" width="10.3984375" bestFit="1" customWidth="1"/>
    <col min="57" max="57" width="7.296875" bestFit="1" customWidth="1"/>
    <col min="58" max="58" width="8.296875" bestFit="1" customWidth="1"/>
    <col min="59" max="63" width="7.296875" bestFit="1" customWidth="1"/>
    <col min="64" max="64" width="12.59765625" bestFit="1" customWidth="1"/>
    <col min="65" max="65" width="10.3984375" bestFit="1" customWidth="1"/>
    <col min="66" max="67" width="8.296875" bestFit="1" customWidth="1"/>
    <col min="68" max="72" width="7.296875" bestFit="1" customWidth="1"/>
    <col min="73" max="73" width="12.59765625" bestFit="1" customWidth="1"/>
    <col min="74" max="74" width="9.3984375" bestFit="1" customWidth="1"/>
    <col min="75" max="75" width="7.296875" bestFit="1" customWidth="1"/>
    <col min="76" max="76" width="11.5" bestFit="1" customWidth="1"/>
    <col min="77" max="77" width="9.3984375" bestFit="1" customWidth="1"/>
    <col min="78" max="81" width="7.296875" bestFit="1" customWidth="1"/>
    <col min="82" max="82" width="11.5" bestFit="1" customWidth="1"/>
    <col min="83" max="83" width="9.3984375" bestFit="1" customWidth="1"/>
    <col min="84" max="87" width="7.296875" bestFit="1" customWidth="1"/>
    <col min="88" max="88" width="11.5" bestFit="1" customWidth="1"/>
    <col min="89" max="89" width="9.3984375" bestFit="1" customWidth="1"/>
    <col min="90" max="93" width="7.296875" bestFit="1" customWidth="1"/>
    <col min="94" max="94" width="11.5" bestFit="1" customWidth="1"/>
    <col min="95" max="95" width="9.3984375" bestFit="1" customWidth="1"/>
    <col min="96" max="100" width="7.296875" bestFit="1" customWidth="1"/>
    <col min="101" max="101" width="11.5" bestFit="1" customWidth="1"/>
    <col min="102" max="102" width="9.3984375" bestFit="1" customWidth="1"/>
    <col min="103" max="108" width="7.296875" bestFit="1" customWidth="1"/>
    <col min="109" max="109" width="11.5" bestFit="1" customWidth="1"/>
    <col min="110" max="110" width="9.3984375" bestFit="1" customWidth="1"/>
    <col min="111" max="112" width="8.296875" bestFit="1" customWidth="1"/>
    <col min="113" max="114" width="7.296875" bestFit="1" customWidth="1"/>
    <col min="115" max="115" width="11.5" bestFit="1" customWidth="1"/>
    <col min="116" max="116" width="10.3984375" bestFit="1" customWidth="1"/>
    <col min="117" max="117" width="8.296875" bestFit="1" customWidth="1"/>
    <col min="118" max="119" width="7.296875" bestFit="1" customWidth="1"/>
    <col min="120" max="120" width="12.59765625" bestFit="1" customWidth="1"/>
    <col min="121" max="121" width="10.3984375" bestFit="1" customWidth="1"/>
    <col min="122" max="122" width="7.296875" bestFit="1" customWidth="1"/>
    <col min="123" max="123" width="12.59765625" bestFit="1" customWidth="1"/>
    <col min="124" max="124" width="10.3984375" bestFit="1" customWidth="1"/>
    <col min="125" max="125" width="7.296875" bestFit="1" customWidth="1"/>
    <col min="126" max="128" width="8.296875" bestFit="1" customWidth="1"/>
    <col min="129" max="132" width="7.296875" bestFit="1" customWidth="1"/>
    <col min="133" max="133" width="12.59765625" bestFit="1" customWidth="1"/>
    <col min="134" max="134" width="9.3984375" bestFit="1" customWidth="1"/>
    <col min="135" max="135" width="8.296875" bestFit="1" customWidth="1"/>
    <col min="136" max="141" width="7.296875" bestFit="1" customWidth="1"/>
    <col min="142" max="142" width="11.5" bestFit="1" customWidth="1"/>
    <col min="143" max="143" width="9.3984375" bestFit="1" customWidth="1"/>
    <col min="144" max="152" width="7.296875" bestFit="1" customWidth="1"/>
    <col min="153" max="153" width="11.5" bestFit="1" customWidth="1"/>
    <col min="154" max="154" width="9.3984375" bestFit="1" customWidth="1"/>
    <col min="155" max="155" width="8.296875" bestFit="1" customWidth="1"/>
    <col min="156" max="159" width="7.296875" bestFit="1" customWidth="1"/>
    <col min="160" max="160" width="11.5" bestFit="1" customWidth="1"/>
    <col min="161" max="161" width="9.3984375" bestFit="1" customWidth="1"/>
    <col min="162" max="168" width="7.296875" bestFit="1" customWidth="1"/>
    <col min="169" max="169" width="11.5" bestFit="1" customWidth="1"/>
    <col min="170" max="170" width="9.3984375" bestFit="1" customWidth="1"/>
    <col min="171" max="174" width="7.296875" bestFit="1" customWidth="1"/>
    <col min="175" max="175" width="11.5" bestFit="1" customWidth="1"/>
    <col min="176" max="176" width="9.3984375" bestFit="1" customWidth="1"/>
    <col min="177" max="177" width="8.296875" bestFit="1" customWidth="1"/>
    <col min="178" max="183" width="7.296875" bestFit="1" customWidth="1"/>
    <col min="184" max="184" width="11.5" bestFit="1" customWidth="1"/>
    <col min="185" max="185" width="9.3984375" bestFit="1" customWidth="1"/>
    <col min="186" max="191" width="7.296875" bestFit="1" customWidth="1"/>
    <col min="192" max="192" width="11.5" bestFit="1" customWidth="1"/>
    <col min="193" max="193" width="9.3984375" bestFit="1" customWidth="1"/>
    <col min="194" max="197" width="7.296875" bestFit="1" customWidth="1"/>
    <col min="198" max="198" width="11.5" bestFit="1" customWidth="1"/>
    <col min="199" max="199" width="9.3984375" bestFit="1" customWidth="1"/>
    <col min="200" max="201" width="8.296875" bestFit="1" customWidth="1"/>
    <col min="202" max="202" width="7.296875" bestFit="1" customWidth="1"/>
    <col min="203" max="203" width="11.5" bestFit="1" customWidth="1"/>
    <col min="204" max="204" width="10.3984375" bestFit="1" customWidth="1"/>
    <col min="205" max="205" width="7.296875" bestFit="1" customWidth="1"/>
    <col min="206" max="206" width="8.296875" bestFit="1" customWidth="1"/>
    <col min="207" max="209" width="7.296875" bestFit="1" customWidth="1"/>
    <col min="210" max="212" width="8.296875" bestFit="1" customWidth="1"/>
    <col min="213" max="218" width="7.296875" bestFit="1" customWidth="1"/>
    <col min="219" max="219" width="12.59765625" bestFit="1" customWidth="1"/>
    <col min="220" max="220" width="10.3984375" bestFit="1" customWidth="1"/>
    <col min="221" max="221" width="8.296875" bestFit="1" customWidth="1"/>
    <col min="222" max="223" width="7.296875" bestFit="1" customWidth="1"/>
    <col min="224" max="224" width="12.59765625" bestFit="1" customWidth="1"/>
    <col min="225" max="225" width="10.3984375" bestFit="1" customWidth="1"/>
    <col min="226" max="226" width="7.296875" bestFit="1" customWidth="1"/>
    <col min="227" max="227" width="8.296875" bestFit="1" customWidth="1"/>
    <col min="228" max="229" width="7.296875" bestFit="1" customWidth="1"/>
    <col min="230" max="231" width="8.296875" bestFit="1" customWidth="1"/>
    <col min="232" max="234" width="7.296875" bestFit="1" customWidth="1"/>
    <col min="235" max="235" width="12.59765625" bestFit="1" customWidth="1"/>
    <col min="236" max="236" width="9.3984375" bestFit="1" customWidth="1"/>
    <col min="237" max="238" width="8.296875" bestFit="1" customWidth="1"/>
    <col min="239" max="241" width="7.296875" bestFit="1" customWidth="1"/>
    <col min="242" max="244" width="8.296875" bestFit="1" customWidth="1"/>
    <col min="245" max="248" width="7.296875" bestFit="1" customWidth="1"/>
    <col min="249" max="249" width="11.5" bestFit="1" customWidth="1"/>
    <col min="250" max="250" width="9.3984375" bestFit="1" customWidth="1"/>
    <col min="251" max="254" width="7.296875" bestFit="1" customWidth="1"/>
    <col min="255" max="255" width="11.5" bestFit="1" customWidth="1"/>
    <col min="256" max="256" width="9.3984375" bestFit="1" customWidth="1"/>
    <col min="257" max="258" width="8.296875" bestFit="1" customWidth="1"/>
    <col min="259" max="261" width="7.296875" bestFit="1" customWidth="1"/>
    <col min="262" max="262" width="11.5" bestFit="1" customWidth="1"/>
    <col min="263" max="263" width="9.3984375" bestFit="1" customWidth="1"/>
    <col min="264" max="264" width="8.296875" bestFit="1" customWidth="1"/>
    <col min="265" max="266" width="7.296875" bestFit="1" customWidth="1"/>
    <col min="267" max="267" width="11.5" bestFit="1" customWidth="1"/>
    <col min="268" max="268" width="9.3984375" bestFit="1" customWidth="1"/>
    <col min="269" max="271" width="7.296875" bestFit="1" customWidth="1"/>
    <col min="272" max="272" width="11.5" bestFit="1" customWidth="1"/>
    <col min="273" max="273" width="9.3984375" bestFit="1" customWidth="1"/>
    <col min="274" max="274" width="8.296875" bestFit="1" customWidth="1"/>
    <col min="275" max="281" width="7.296875" bestFit="1" customWidth="1"/>
    <col min="282" max="282" width="11.5" bestFit="1" customWidth="1"/>
    <col min="283" max="283" width="9.3984375" bestFit="1" customWidth="1"/>
    <col min="284" max="286" width="7.296875" bestFit="1" customWidth="1"/>
    <col min="287" max="287" width="11.5" bestFit="1" customWidth="1"/>
    <col min="288" max="288" width="9.3984375" bestFit="1" customWidth="1"/>
    <col min="289" max="290" width="7.296875" bestFit="1" customWidth="1"/>
    <col min="291" max="291" width="11.5" bestFit="1" customWidth="1"/>
    <col min="292" max="292" width="9.3984375" bestFit="1" customWidth="1"/>
    <col min="293" max="300" width="7.296875" bestFit="1" customWidth="1"/>
    <col min="301" max="302" width="8.296875" bestFit="1" customWidth="1"/>
    <col min="303" max="305" width="7.296875" bestFit="1" customWidth="1"/>
    <col min="306" max="306" width="11.5" bestFit="1" customWidth="1"/>
    <col min="307" max="307" width="8.5" bestFit="1" customWidth="1"/>
    <col min="308" max="308" width="10.5" bestFit="1" customWidth="1"/>
    <col min="309" max="309" width="5.8984375" bestFit="1" customWidth="1"/>
  </cols>
  <sheetData>
    <row r="1" spans="1:42">
      <c r="A1" t="s">
        <v>110</v>
      </c>
    </row>
    <row r="2" spans="1:42">
      <c r="A2" s="21" t="s">
        <v>108</v>
      </c>
      <c r="B2" t="s">
        <v>117</v>
      </c>
    </row>
    <row r="4" spans="1:42">
      <c r="B4" s="21" t="s">
        <v>119</v>
      </c>
    </row>
    <row r="5" spans="1:42">
      <c r="C5" t="s">
        <v>121</v>
      </c>
      <c r="D5" t="s">
        <v>122</v>
      </c>
    </row>
    <row r="6" spans="1:42" s="22" customFormat="1">
      <c r="A6" t="s">
        <v>118</v>
      </c>
      <c r="B6" s="75">
        <v>0</v>
      </c>
      <c r="C6" s="75"/>
      <c r="D6" s="75">
        <v>0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10" spans="1:42">
      <c r="A10" t="s">
        <v>123</v>
      </c>
    </row>
    <row r="11" spans="1:42">
      <c r="A11" s="21" t="s">
        <v>108</v>
      </c>
      <c r="B11" t="s">
        <v>117</v>
      </c>
    </row>
    <row r="12" spans="1:42">
      <c r="A12" s="21" t="s">
        <v>21</v>
      </c>
      <c r="B12" t="s">
        <v>126</v>
      </c>
    </row>
    <row r="14" spans="1:42">
      <c r="B14" s="21" t="s">
        <v>119</v>
      </c>
    </row>
    <row r="15" spans="1:42">
      <c r="C15" t="s">
        <v>122</v>
      </c>
    </row>
    <row r="16" spans="1:42" s="22" customFormat="1">
      <c r="A16" t="s">
        <v>125</v>
      </c>
      <c r="B16" s="75"/>
      <c r="C16" s="75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20" spans="1:39">
      <c r="A20" t="s">
        <v>127</v>
      </c>
    </row>
    <row r="21" spans="1:39">
      <c r="A21" s="21" t="s">
        <v>108</v>
      </c>
      <c r="B21" t="s">
        <v>117</v>
      </c>
    </row>
    <row r="22" spans="1:39">
      <c r="A22" s="21" t="s">
        <v>21</v>
      </c>
      <c r="B22" t="s">
        <v>60</v>
      </c>
    </row>
    <row r="24" spans="1:39">
      <c r="B24" s="21" t="s">
        <v>119</v>
      </c>
    </row>
    <row r="25" spans="1:39">
      <c r="C25" t="s">
        <v>122</v>
      </c>
    </row>
    <row r="26" spans="1:39" s="22" customFormat="1">
      <c r="A26" t="s">
        <v>125</v>
      </c>
      <c r="B26" s="75"/>
      <c r="C26" s="75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</row>
    <row r="30" spans="1:39">
      <c r="A30" t="s">
        <v>130</v>
      </c>
    </row>
    <row r="32" spans="1:39">
      <c r="A32" s="21" t="s">
        <v>108</v>
      </c>
      <c r="B32" t="s">
        <v>117</v>
      </c>
    </row>
    <row r="34" spans="1:42">
      <c r="A34" s="21" t="s">
        <v>129</v>
      </c>
      <c r="B34" s="21" t="s">
        <v>119</v>
      </c>
    </row>
    <row r="35" spans="1:42">
      <c r="A35" s="21" t="s">
        <v>128</v>
      </c>
      <c r="C35" t="s">
        <v>121</v>
      </c>
      <c r="D35" t="s">
        <v>122</v>
      </c>
    </row>
    <row r="36" spans="1:42" s="22" customFormat="1">
      <c r="A36" s="23"/>
      <c r="B36" s="75">
        <v>1</v>
      </c>
      <c r="C36" s="75"/>
      <c r="D36" s="75">
        <v>1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22" customFormat="1">
      <c r="A37" s="23" t="s">
        <v>56</v>
      </c>
      <c r="B37" s="75">
        <v>1</v>
      </c>
      <c r="C37" s="75"/>
      <c r="D37" s="75">
        <v>1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22" customFormat="1">
      <c r="A38" s="23" t="s">
        <v>78</v>
      </c>
      <c r="B38" s="75"/>
      <c r="C38" s="75"/>
      <c r="D38" s="75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s="22" customFormat="1">
      <c r="A39" s="23" t="s">
        <v>67</v>
      </c>
      <c r="B39" s="75"/>
      <c r="C39" s="75"/>
      <c r="D39" s="75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:42" s="22" customFormat="1">
      <c r="A40" s="23" t="s">
        <v>53</v>
      </c>
      <c r="B40" s="75"/>
      <c r="C40" s="75"/>
      <c r="D40" s="75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:42" s="22" customFormat="1">
      <c r="A41" s="23" t="s">
        <v>61</v>
      </c>
      <c r="B41" s="75"/>
      <c r="C41" s="75"/>
      <c r="D41" s="75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:42" s="22" customFormat="1">
      <c r="A42" s="23" t="s">
        <v>76</v>
      </c>
      <c r="B42" s="75"/>
      <c r="C42" s="75"/>
      <c r="D42" s="75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</row>
    <row r="43" spans="1:42" s="22" customFormat="1">
      <c r="A43" s="23" t="s">
        <v>83</v>
      </c>
      <c r="B43" s="75"/>
      <c r="C43" s="75"/>
      <c r="D43" s="75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</row>
    <row r="44" spans="1:42" s="22" customFormat="1">
      <c r="A44" s="23" t="s">
        <v>60</v>
      </c>
      <c r="B44" s="75"/>
      <c r="C44" s="75"/>
      <c r="D44" s="75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42" s="22" customFormat="1">
      <c r="A45" s="23" t="s">
        <v>121</v>
      </c>
      <c r="B45" s="75"/>
      <c r="C45" s="75"/>
      <c r="D45" s="7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</row>
    <row r="46" spans="1:42" s="22" customFormat="1">
      <c r="A46" s="23" t="s">
        <v>238</v>
      </c>
      <c r="B46" s="75"/>
      <c r="C46" s="75"/>
      <c r="D46" s="75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>
      <c r="A47" s="23" t="s">
        <v>122</v>
      </c>
      <c r="B47" s="75">
        <v>2</v>
      </c>
      <c r="C47" s="75"/>
      <c r="D47" s="75">
        <v>2</v>
      </c>
    </row>
    <row r="48" spans="1:42">
      <c r="A48" s="23"/>
    </row>
    <row r="49" spans="1:2">
      <c r="A49" s="23"/>
    </row>
    <row r="50" spans="1:2">
      <c r="A50" s="23"/>
    </row>
    <row r="51" spans="1:2">
      <c r="A51" s="23"/>
    </row>
    <row r="52" spans="1:2">
      <c r="A52" s="23"/>
    </row>
    <row r="53" spans="1:2">
      <c r="A53" s="23"/>
    </row>
    <row r="54" spans="1:2">
      <c r="A54" s="23"/>
    </row>
    <row r="55" spans="1:2">
      <c r="A55" s="23"/>
    </row>
    <row r="56" spans="1:2">
      <c r="A56" s="23"/>
    </row>
    <row r="57" spans="1:2">
      <c r="A57" s="23"/>
    </row>
    <row r="58" spans="1:2">
      <c r="A58" s="23"/>
    </row>
    <row r="59" spans="1:2">
      <c r="A59" s="23"/>
    </row>
    <row r="62" spans="1:2">
      <c r="A62" t="s">
        <v>131</v>
      </c>
    </row>
    <row r="64" spans="1:2">
      <c r="A64" s="21" t="s">
        <v>108</v>
      </c>
      <c r="B64" t="s">
        <v>117</v>
      </c>
    </row>
    <row r="66" spans="1:42">
      <c r="A66" s="21" t="s">
        <v>118</v>
      </c>
      <c r="B66" s="21" t="s">
        <v>119</v>
      </c>
    </row>
    <row r="67" spans="1:42">
      <c r="A67" s="21" t="s">
        <v>128</v>
      </c>
      <c r="C67" t="s">
        <v>121</v>
      </c>
      <c r="D67" t="s">
        <v>122</v>
      </c>
    </row>
    <row r="68" spans="1:42" s="22" customFormat="1">
      <c r="A68" s="23"/>
      <c r="B68" s="75">
        <v>0</v>
      </c>
      <c r="C68" s="75"/>
      <c r="D68" s="75">
        <v>0</v>
      </c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</row>
    <row r="69" spans="1:42" s="22" customFormat="1">
      <c r="A69" s="23" t="s">
        <v>56</v>
      </c>
      <c r="B69" s="75">
        <v>0</v>
      </c>
      <c r="C69" s="75"/>
      <c r="D69" s="75">
        <v>0</v>
      </c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</row>
    <row r="70" spans="1:42" s="22" customFormat="1">
      <c r="A70" s="23" t="s">
        <v>78</v>
      </c>
      <c r="B70" s="75">
        <v>0</v>
      </c>
      <c r="C70" s="75"/>
      <c r="D70" s="75">
        <v>0</v>
      </c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</row>
    <row r="71" spans="1:42" s="22" customFormat="1">
      <c r="A71" s="23" t="s">
        <v>67</v>
      </c>
      <c r="B71" s="75">
        <v>0</v>
      </c>
      <c r="C71" s="75"/>
      <c r="D71" s="75">
        <v>0</v>
      </c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</row>
    <row r="72" spans="1:42" s="22" customFormat="1">
      <c r="A72" s="23" t="s">
        <v>53</v>
      </c>
      <c r="B72" s="75">
        <v>0</v>
      </c>
      <c r="C72" s="75"/>
      <c r="D72" s="75">
        <v>0</v>
      </c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</row>
    <row r="73" spans="1:42" s="22" customFormat="1">
      <c r="A73" s="23" t="s">
        <v>61</v>
      </c>
      <c r="B73" s="75">
        <v>0</v>
      </c>
      <c r="C73" s="75"/>
      <c r="D73" s="75">
        <v>0</v>
      </c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</row>
    <row r="74" spans="1:42" s="22" customFormat="1">
      <c r="A74" s="23" t="s">
        <v>76</v>
      </c>
      <c r="B74" s="75">
        <v>0</v>
      </c>
      <c r="C74" s="75"/>
      <c r="D74" s="75">
        <v>0</v>
      </c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</row>
    <row r="75" spans="1:42" s="22" customFormat="1">
      <c r="A75" s="23" t="s">
        <v>83</v>
      </c>
      <c r="B75" s="75">
        <v>0</v>
      </c>
      <c r="C75" s="75"/>
      <c r="D75" s="75">
        <v>0</v>
      </c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</row>
    <row r="76" spans="1:42" s="22" customFormat="1">
      <c r="A76" s="23" t="s">
        <v>60</v>
      </c>
      <c r="B76" s="75">
        <v>0</v>
      </c>
      <c r="C76" s="75"/>
      <c r="D76" s="75">
        <v>0</v>
      </c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</row>
    <row r="77" spans="1:42" s="22" customFormat="1">
      <c r="A77" s="23" t="s">
        <v>121</v>
      </c>
      <c r="B77" s="75">
        <v>0</v>
      </c>
      <c r="C77" s="75"/>
      <c r="D77" s="75">
        <v>0</v>
      </c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</row>
    <row r="78" spans="1:42" s="22" customFormat="1">
      <c r="A78" s="23" t="s">
        <v>238</v>
      </c>
      <c r="B78" s="75">
        <v>0</v>
      </c>
      <c r="C78" s="75"/>
      <c r="D78" s="75">
        <v>0</v>
      </c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</row>
    <row r="79" spans="1:42">
      <c r="A79" s="23" t="s">
        <v>122</v>
      </c>
      <c r="B79" s="75">
        <v>0</v>
      </c>
      <c r="C79" s="75"/>
      <c r="D79" s="75">
        <v>0</v>
      </c>
    </row>
    <row r="80" spans="1:42">
      <c r="A80" s="23"/>
    </row>
    <row r="81" spans="1:2">
      <c r="A81" s="23"/>
    </row>
    <row r="82" spans="1:2">
      <c r="A82" s="23"/>
    </row>
    <row r="83" spans="1:2">
      <c r="A83" s="23"/>
    </row>
    <row r="84" spans="1:2">
      <c r="A84" s="23"/>
    </row>
    <row r="85" spans="1:2">
      <c r="A85" s="23"/>
    </row>
    <row r="86" spans="1:2">
      <c r="A86" s="23"/>
    </row>
    <row r="87" spans="1:2">
      <c r="A87" s="23"/>
    </row>
    <row r="88" spans="1:2">
      <c r="A88" s="23"/>
    </row>
    <row r="89" spans="1:2">
      <c r="A89" s="23"/>
    </row>
    <row r="90" spans="1:2">
      <c r="A90" s="23"/>
    </row>
    <row r="93" spans="1:2">
      <c r="A93" t="s">
        <v>132</v>
      </c>
    </row>
    <row r="95" spans="1:2">
      <c r="A95" s="21" t="s">
        <v>108</v>
      </c>
      <c r="B95" t="s">
        <v>117</v>
      </c>
    </row>
    <row r="97" spans="1:42">
      <c r="B97" s="21" t="s">
        <v>119</v>
      </c>
    </row>
    <row r="98" spans="1:42">
      <c r="C98" t="s">
        <v>121</v>
      </c>
      <c r="D98" t="s">
        <v>122</v>
      </c>
    </row>
    <row r="99" spans="1:42" s="22" customFormat="1">
      <c r="A99" t="s">
        <v>133</v>
      </c>
      <c r="B99" s="75">
        <v>19</v>
      </c>
      <c r="C99" s="75"/>
      <c r="D99" s="75">
        <v>19</v>
      </c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</row>
    <row r="100" spans="1:42" s="22" customForma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</row>
    <row r="101" spans="1:42" s="22" customForma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</row>
    <row r="102" spans="1:42" s="22" customForma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</row>
    <row r="103" spans="1:42" s="22" customFormat="1">
      <c r="A103" t="s">
        <v>134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</row>
    <row r="104" spans="1:42">
      <c r="A104" s="21" t="s">
        <v>108</v>
      </c>
      <c r="B104" t="s">
        <v>117</v>
      </c>
    </row>
    <row r="106" spans="1:42">
      <c r="A106" s="21" t="s">
        <v>125</v>
      </c>
      <c r="B106" s="21" t="s">
        <v>119</v>
      </c>
    </row>
    <row r="107" spans="1:42">
      <c r="A107" s="21" t="s">
        <v>128</v>
      </c>
      <c r="C107" t="s">
        <v>121</v>
      </c>
      <c r="D107" t="s">
        <v>122</v>
      </c>
    </row>
    <row r="108" spans="1:42" s="22" customFormat="1">
      <c r="A108" s="23" t="s">
        <v>56</v>
      </c>
      <c r="B108" s="75">
        <v>0</v>
      </c>
      <c r="C108" s="75"/>
      <c r="D108" s="75">
        <v>0</v>
      </c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</row>
    <row r="109" spans="1:42" s="22" customFormat="1">
      <c r="A109" s="23" t="s">
        <v>70</v>
      </c>
      <c r="B109" s="75">
        <v>330</v>
      </c>
      <c r="C109" s="75"/>
      <c r="D109" s="75">
        <v>330</v>
      </c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</row>
    <row r="110" spans="1:42" s="22" customFormat="1">
      <c r="A110" s="23" t="s">
        <v>48</v>
      </c>
      <c r="B110" s="75"/>
      <c r="C110" s="75"/>
      <c r="D110" s="75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</row>
    <row r="111" spans="1:42" s="22" customFormat="1">
      <c r="A111" s="23" t="s">
        <v>64</v>
      </c>
      <c r="B111" s="75"/>
      <c r="C111" s="75"/>
      <c r="D111" s="75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</row>
    <row r="112" spans="1:42" s="22" customFormat="1">
      <c r="A112" s="23" t="s">
        <v>121</v>
      </c>
      <c r="B112" s="75"/>
      <c r="C112" s="75"/>
      <c r="D112" s="75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</row>
    <row r="113" spans="1:42" s="22" customFormat="1">
      <c r="A113" s="23" t="s">
        <v>236</v>
      </c>
      <c r="B113" s="75"/>
      <c r="C113" s="75"/>
      <c r="D113" s="75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</row>
    <row r="114" spans="1:42" s="22" customFormat="1">
      <c r="A114" s="23" t="s">
        <v>122</v>
      </c>
      <c r="B114" s="75">
        <v>330</v>
      </c>
      <c r="C114" s="75"/>
      <c r="D114" s="75">
        <v>330</v>
      </c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</row>
    <row r="130" spans="1:46">
      <c r="A130" t="s">
        <v>135</v>
      </c>
    </row>
    <row r="131" spans="1:46">
      <c r="A131" s="21" t="s">
        <v>108</v>
      </c>
      <c r="B131" t="s">
        <v>117</v>
      </c>
    </row>
    <row r="133" spans="1:46">
      <c r="B133" s="21" t="s">
        <v>119</v>
      </c>
    </row>
    <row r="134" spans="1:46">
      <c r="C134" t="s">
        <v>120</v>
      </c>
      <c r="D134" t="s">
        <v>121</v>
      </c>
      <c r="E134" t="s">
        <v>122</v>
      </c>
    </row>
    <row r="135" spans="1:46" s="22" customFormat="1">
      <c r="A135" t="s">
        <v>125</v>
      </c>
      <c r="B135" s="75">
        <v>0</v>
      </c>
      <c r="C135" s="75">
        <v>330</v>
      </c>
      <c r="D135" s="75"/>
      <c r="E135" s="75">
        <v>330</v>
      </c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</row>
    <row r="136" spans="1:46" s="22" customForma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</row>
    <row r="137" spans="1:46" s="22" customForma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</row>
    <row r="138" spans="1:46" s="22" customForma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</row>
    <row r="139" spans="1:46" s="22" customForma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</row>
    <row r="140" spans="1:46" s="22" customFormat="1">
      <c r="A140" t="s">
        <v>136</v>
      </c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</row>
    <row r="141" spans="1:46">
      <c r="A141" s="21" t="s">
        <v>108</v>
      </c>
      <c r="B141" t="s">
        <v>117</v>
      </c>
    </row>
    <row r="143" spans="1:46">
      <c r="A143" s="21" t="s">
        <v>124</v>
      </c>
      <c r="B143" s="21" t="s">
        <v>119</v>
      </c>
    </row>
    <row r="144" spans="1:46">
      <c r="A144" s="21" t="s">
        <v>128</v>
      </c>
      <c r="C144" t="s">
        <v>121</v>
      </c>
      <c r="D144" t="s">
        <v>122</v>
      </c>
    </row>
    <row r="145" spans="1:42" s="22" customFormat="1">
      <c r="A145" s="23" t="s">
        <v>56</v>
      </c>
      <c r="B145" s="75">
        <v>1</v>
      </c>
      <c r="C145" s="75"/>
      <c r="D145" s="75">
        <v>1</v>
      </c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</row>
    <row r="146" spans="1:42">
      <c r="A146" s="23" t="s">
        <v>70</v>
      </c>
      <c r="B146" s="75">
        <v>1</v>
      </c>
      <c r="C146" s="75"/>
      <c r="D146" s="75">
        <v>1</v>
      </c>
    </row>
    <row r="147" spans="1:42">
      <c r="A147" s="23" t="s">
        <v>48</v>
      </c>
      <c r="B147" s="75"/>
      <c r="C147" s="75"/>
      <c r="D147" s="75"/>
    </row>
    <row r="148" spans="1:42">
      <c r="A148" s="23" t="s">
        <v>64</v>
      </c>
      <c r="B148" s="75"/>
      <c r="C148" s="75"/>
      <c r="D148" s="75"/>
    </row>
    <row r="149" spans="1:42">
      <c r="A149" s="23" t="s">
        <v>121</v>
      </c>
      <c r="B149" s="75"/>
      <c r="C149" s="75"/>
      <c r="D149" s="75"/>
    </row>
    <row r="150" spans="1:42">
      <c r="A150" s="23" t="s">
        <v>236</v>
      </c>
      <c r="B150" s="75"/>
      <c r="C150" s="75"/>
      <c r="D150" s="75"/>
    </row>
    <row r="151" spans="1:42">
      <c r="A151" s="23" t="s">
        <v>122</v>
      </c>
      <c r="B151" s="75">
        <v>2</v>
      </c>
      <c r="C151" s="75"/>
      <c r="D151" s="75">
        <v>2</v>
      </c>
    </row>
    <row r="171" spans="1:42">
      <c r="A171" t="s">
        <v>137</v>
      </c>
    </row>
    <row r="172" spans="1:42">
      <c r="A172" s="21" t="s">
        <v>108</v>
      </c>
      <c r="B172" t="s">
        <v>117</v>
      </c>
    </row>
    <row r="174" spans="1:42">
      <c r="B174" s="21" t="s">
        <v>119</v>
      </c>
    </row>
    <row r="175" spans="1:42">
      <c r="C175" t="s">
        <v>121</v>
      </c>
      <c r="D175" t="s">
        <v>122</v>
      </c>
    </row>
    <row r="176" spans="1:42" s="22" customFormat="1">
      <c r="A176" t="s">
        <v>124</v>
      </c>
      <c r="B176" s="75">
        <v>2</v>
      </c>
      <c r="C176" s="75"/>
      <c r="D176" s="75">
        <v>2</v>
      </c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</row>
    <row r="182" spans="1:40">
      <c r="A182" t="s">
        <v>140</v>
      </c>
    </row>
    <row r="184" spans="1:40">
      <c r="A184" s="21" t="s">
        <v>108</v>
      </c>
      <c r="B184" t="s">
        <v>117</v>
      </c>
    </row>
    <row r="186" spans="1:40" s="22" customFormat="1">
      <c r="A186" s="21" t="s">
        <v>128</v>
      </c>
      <c r="B186" t="s">
        <v>141</v>
      </c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</row>
    <row r="187" spans="1:40">
      <c r="A187" s="23"/>
      <c r="B187" s="75">
        <v>1</v>
      </c>
    </row>
    <row r="188" spans="1:40">
      <c r="A188" s="23" t="s">
        <v>56</v>
      </c>
      <c r="B188" s="75">
        <v>1</v>
      </c>
    </row>
    <row r="189" spans="1:40">
      <c r="A189" s="23" t="s">
        <v>52</v>
      </c>
      <c r="B189" s="75">
        <v>1</v>
      </c>
    </row>
    <row r="190" spans="1:40">
      <c r="A190" s="23" t="s">
        <v>60</v>
      </c>
      <c r="B190" s="75">
        <v>1</v>
      </c>
    </row>
    <row r="191" spans="1:40">
      <c r="A191" s="23" t="s">
        <v>121</v>
      </c>
      <c r="B191" s="75">
        <v>15</v>
      </c>
    </row>
    <row r="192" spans="1:40">
      <c r="A192" s="23" t="s">
        <v>122</v>
      </c>
      <c r="B192" s="75">
        <v>19</v>
      </c>
    </row>
    <row r="201" spans="1:40">
      <c r="A201" t="s">
        <v>138</v>
      </c>
    </row>
    <row r="202" spans="1:40">
      <c r="A202" s="21" t="s">
        <v>108</v>
      </c>
      <c r="B202" t="s">
        <v>117</v>
      </c>
    </row>
    <row r="204" spans="1:40">
      <c r="A204" s="21" t="s">
        <v>128</v>
      </c>
      <c r="B204" t="s">
        <v>139</v>
      </c>
    </row>
    <row r="205" spans="1:40">
      <c r="A205" s="23"/>
      <c r="B205" s="75">
        <v>1</v>
      </c>
    </row>
    <row r="206" spans="1:40" s="22" customFormat="1">
      <c r="A206" s="23" t="s">
        <v>56</v>
      </c>
      <c r="B206" s="75">
        <v>1</v>
      </c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</row>
    <row r="207" spans="1:40">
      <c r="A207" s="23" t="s">
        <v>52</v>
      </c>
      <c r="B207" s="75"/>
    </row>
    <row r="208" spans="1:40">
      <c r="A208" s="23" t="s">
        <v>60</v>
      </c>
      <c r="B208" s="75"/>
    </row>
    <row r="209" spans="1:2">
      <c r="A209" s="23" t="s">
        <v>121</v>
      </c>
      <c r="B209" s="75"/>
    </row>
    <row r="210" spans="1:2">
      <c r="A210" s="23" t="s">
        <v>122</v>
      </c>
      <c r="B210" s="75">
        <v>2</v>
      </c>
    </row>
    <row r="221" spans="1:2">
      <c r="A221" t="s">
        <v>143</v>
      </c>
    </row>
    <row r="222" spans="1:2">
      <c r="A222" s="21" t="s">
        <v>108</v>
      </c>
      <c r="B222" t="s">
        <v>117</v>
      </c>
    </row>
    <row r="223" spans="1:2">
      <c r="A223" s="21" t="s">
        <v>20</v>
      </c>
      <c r="B223" t="s">
        <v>126</v>
      </c>
    </row>
    <row r="225" spans="1:40">
      <c r="A225" s="21" t="s">
        <v>128</v>
      </c>
      <c r="B225" t="s">
        <v>142</v>
      </c>
    </row>
    <row r="226" spans="1:40">
      <c r="A226" s="23"/>
      <c r="B226" s="75">
        <v>1</v>
      </c>
    </row>
    <row r="227" spans="1:40" s="22" customFormat="1">
      <c r="A227" s="23" t="s">
        <v>121</v>
      </c>
      <c r="B227" s="75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</row>
    <row r="228" spans="1:40">
      <c r="A228" s="23" t="s">
        <v>122</v>
      </c>
      <c r="B228" s="75">
        <v>1</v>
      </c>
    </row>
    <row r="241" spans="1:40">
      <c r="A241" t="s">
        <v>145</v>
      </c>
    </row>
    <row r="242" spans="1:40">
      <c r="A242" s="21" t="s">
        <v>108</v>
      </c>
      <c r="B242" t="s">
        <v>117</v>
      </c>
    </row>
    <row r="243" spans="1:40">
      <c r="A243" s="21" t="s">
        <v>28</v>
      </c>
      <c r="B243" t="s">
        <v>55</v>
      </c>
    </row>
    <row r="245" spans="1:40">
      <c r="A245" s="21" t="s">
        <v>128</v>
      </c>
      <c r="B245" t="s">
        <v>144</v>
      </c>
    </row>
    <row r="246" spans="1:40">
      <c r="A246" s="23" t="s">
        <v>52</v>
      </c>
      <c r="B246" s="24"/>
    </row>
    <row r="247" spans="1:40" s="22" customFormat="1">
      <c r="A247" s="23" t="s">
        <v>122</v>
      </c>
      <c r="B247" s="24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</row>
    <row r="260" spans="1:40">
      <c r="A260" t="s">
        <v>206</v>
      </c>
    </row>
    <row r="262" spans="1:40">
      <c r="A262" s="21" t="s">
        <v>108</v>
      </c>
      <c r="B262" t="s">
        <v>117</v>
      </c>
    </row>
    <row r="264" spans="1:40">
      <c r="A264" s="21" t="s">
        <v>128</v>
      </c>
      <c r="B264" t="s">
        <v>125</v>
      </c>
    </row>
    <row r="265" spans="1:40">
      <c r="A265" s="23"/>
      <c r="B265" s="24">
        <v>330</v>
      </c>
    </row>
    <row r="266" spans="1:40" s="22" customFormat="1">
      <c r="A266" s="23" t="s">
        <v>56</v>
      </c>
      <c r="B266" s="24">
        <v>0</v>
      </c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</row>
    <row r="267" spans="1:40">
      <c r="A267" s="23" t="s">
        <v>52</v>
      </c>
      <c r="B267" s="24"/>
    </row>
    <row r="268" spans="1:40">
      <c r="A268" s="23" t="s">
        <v>60</v>
      </c>
      <c r="B268" s="24"/>
    </row>
    <row r="269" spans="1:40">
      <c r="A269" s="23" t="s">
        <v>121</v>
      </c>
      <c r="B269" s="24"/>
    </row>
    <row r="270" spans="1:40">
      <c r="A270" s="23" t="s">
        <v>122</v>
      </c>
      <c r="B270" s="24">
        <v>330</v>
      </c>
    </row>
    <row r="281" spans="1:42">
      <c r="A281" t="s">
        <v>221</v>
      </c>
    </row>
    <row r="282" spans="1:42">
      <c r="A282" s="21" t="s">
        <v>118</v>
      </c>
      <c r="B282" s="21" t="s">
        <v>119</v>
      </c>
    </row>
    <row r="283" spans="1:42">
      <c r="A283" s="21" t="s">
        <v>128</v>
      </c>
      <c r="C283" t="s">
        <v>121</v>
      </c>
      <c r="D283" t="s">
        <v>122</v>
      </c>
    </row>
    <row r="284" spans="1:42" s="22" customFormat="1">
      <c r="A284" s="23" t="s">
        <v>56</v>
      </c>
      <c r="B284" s="24">
        <v>0</v>
      </c>
      <c r="C284" s="24"/>
      <c r="D284" s="24">
        <v>0</v>
      </c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</row>
    <row r="285" spans="1:42">
      <c r="A285" s="23" t="s">
        <v>84</v>
      </c>
      <c r="B285" s="24">
        <v>0</v>
      </c>
      <c r="C285" s="24"/>
      <c r="D285" s="24">
        <v>0</v>
      </c>
    </row>
    <row r="286" spans="1:42">
      <c r="A286" s="23" t="s">
        <v>89</v>
      </c>
      <c r="B286" s="24">
        <v>0</v>
      </c>
      <c r="C286" s="24"/>
      <c r="D286" s="24">
        <v>0</v>
      </c>
    </row>
    <row r="287" spans="1:42">
      <c r="A287" s="23" t="s">
        <v>88</v>
      </c>
      <c r="B287" s="24">
        <v>0</v>
      </c>
      <c r="C287" s="24"/>
      <c r="D287" s="24">
        <v>0</v>
      </c>
    </row>
    <row r="288" spans="1:42">
      <c r="A288" s="23" t="s">
        <v>77</v>
      </c>
      <c r="B288" s="24">
        <v>0</v>
      </c>
      <c r="C288" s="24"/>
      <c r="D288" s="24">
        <v>0</v>
      </c>
    </row>
    <row r="289" spans="1:4">
      <c r="A289" s="23" t="s">
        <v>85</v>
      </c>
      <c r="B289" s="24">
        <v>0</v>
      </c>
      <c r="C289" s="24"/>
      <c r="D289" s="24">
        <v>0</v>
      </c>
    </row>
    <row r="290" spans="1:4">
      <c r="A290" s="23" t="s">
        <v>74</v>
      </c>
      <c r="B290" s="24">
        <v>0</v>
      </c>
      <c r="C290" s="24"/>
      <c r="D290" s="24">
        <v>0</v>
      </c>
    </row>
    <row r="291" spans="1:4">
      <c r="A291" s="23" t="s">
        <v>90</v>
      </c>
      <c r="B291" s="24">
        <v>0</v>
      </c>
      <c r="C291" s="24"/>
      <c r="D291" s="24">
        <v>0</v>
      </c>
    </row>
    <row r="292" spans="1:4">
      <c r="A292" s="23" t="s">
        <v>79</v>
      </c>
      <c r="B292" s="24">
        <v>0</v>
      </c>
      <c r="C292" s="24"/>
      <c r="D292" s="24">
        <v>0</v>
      </c>
    </row>
    <row r="293" spans="1:4">
      <c r="A293" s="23" t="s">
        <v>81</v>
      </c>
      <c r="B293" s="24">
        <v>0</v>
      </c>
      <c r="C293" s="24"/>
      <c r="D293" s="24">
        <v>0</v>
      </c>
    </row>
    <row r="294" spans="1:4">
      <c r="A294" s="23" t="s">
        <v>86</v>
      </c>
      <c r="B294" s="24">
        <v>0</v>
      </c>
      <c r="C294" s="24"/>
      <c r="D294" s="24">
        <v>0</v>
      </c>
    </row>
    <row r="295" spans="1:4">
      <c r="A295" s="23" t="s">
        <v>57</v>
      </c>
      <c r="B295" s="24">
        <v>0</v>
      </c>
      <c r="C295" s="24"/>
      <c r="D295" s="24">
        <v>0</v>
      </c>
    </row>
    <row r="296" spans="1:4">
      <c r="A296" s="23" t="s">
        <v>91</v>
      </c>
      <c r="B296" s="24">
        <v>0</v>
      </c>
      <c r="C296" s="24"/>
      <c r="D296" s="24">
        <v>0</v>
      </c>
    </row>
    <row r="297" spans="1:4">
      <c r="A297" s="23" t="s">
        <v>47</v>
      </c>
      <c r="B297" s="24">
        <v>0</v>
      </c>
      <c r="C297" s="24"/>
      <c r="D297" s="24">
        <v>0</v>
      </c>
    </row>
    <row r="298" spans="1:4">
      <c r="A298" s="23" t="s">
        <v>69</v>
      </c>
      <c r="B298" s="24">
        <v>0</v>
      </c>
      <c r="C298" s="24"/>
      <c r="D298" s="24">
        <v>0</v>
      </c>
    </row>
    <row r="299" spans="1:4">
      <c r="A299" s="23" t="s">
        <v>87</v>
      </c>
      <c r="B299" s="24">
        <v>0</v>
      </c>
      <c r="C299" s="24"/>
      <c r="D299" s="24">
        <v>0</v>
      </c>
    </row>
    <row r="300" spans="1:4">
      <c r="A300" s="23" t="s">
        <v>92</v>
      </c>
      <c r="B300" s="24">
        <v>0</v>
      </c>
      <c r="C300" s="24"/>
      <c r="D300" s="24">
        <v>0</v>
      </c>
    </row>
    <row r="301" spans="1:4">
      <c r="A301" s="23" t="s">
        <v>63</v>
      </c>
      <c r="B301" s="24">
        <v>0</v>
      </c>
      <c r="C301" s="24"/>
      <c r="D301" s="24">
        <v>0</v>
      </c>
    </row>
    <row r="302" spans="1:4">
      <c r="A302" s="23" t="s">
        <v>121</v>
      </c>
      <c r="B302" s="24"/>
      <c r="C302" s="24"/>
      <c r="D302" s="24"/>
    </row>
    <row r="303" spans="1:4">
      <c r="A303" s="23" t="s">
        <v>122</v>
      </c>
      <c r="B303" s="24">
        <v>0</v>
      </c>
      <c r="C303" s="24"/>
      <c r="D303" s="24">
        <v>0</v>
      </c>
    </row>
    <row r="310" spans="1:42">
      <c r="A310" t="s">
        <v>223</v>
      </c>
    </row>
    <row r="311" spans="1:42">
      <c r="A311" s="21" t="s">
        <v>222</v>
      </c>
      <c r="B311" s="21" t="s">
        <v>119</v>
      </c>
    </row>
    <row r="312" spans="1:42">
      <c r="A312" s="21" t="s">
        <v>128</v>
      </c>
      <c r="C312" t="s">
        <v>121</v>
      </c>
      <c r="D312" t="s">
        <v>122</v>
      </c>
    </row>
    <row r="313" spans="1:42" s="22" customFormat="1">
      <c r="A313" s="23" t="s">
        <v>56</v>
      </c>
      <c r="B313" s="24">
        <v>0</v>
      </c>
      <c r="C313" s="24"/>
      <c r="D313" s="24">
        <v>0</v>
      </c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</row>
    <row r="314" spans="1:42">
      <c r="A314" s="23" t="s">
        <v>84</v>
      </c>
      <c r="B314" s="24"/>
      <c r="C314" s="24"/>
      <c r="D314" s="24"/>
    </row>
    <row r="315" spans="1:42">
      <c r="A315" s="23" t="s">
        <v>89</v>
      </c>
      <c r="B315" s="24"/>
      <c r="C315" s="24"/>
      <c r="D315" s="24"/>
    </row>
    <row r="316" spans="1:42">
      <c r="A316" s="23" t="s">
        <v>88</v>
      </c>
      <c r="B316" s="24"/>
      <c r="C316" s="24"/>
      <c r="D316" s="24"/>
    </row>
    <row r="317" spans="1:42">
      <c r="A317" s="23" t="s">
        <v>77</v>
      </c>
      <c r="B317" s="24"/>
      <c r="C317" s="24"/>
      <c r="D317" s="24"/>
    </row>
    <row r="318" spans="1:42">
      <c r="A318" s="23" t="s">
        <v>85</v>
      </c>
      <c r="B318" s="24"/>
      <c r="C318" s="24"/>
      <c r="D318" s="24"/>
    </row>
    <row r="319" spans="1:42">
      <c r="A319" s="23" t="s">
        <v>74</v>
      </c>
      <c r="B319" s="24"/>
      <c r="C319" s="24"/>
      <c r="D319" s="24"/>
    </row>
    <row r="320" spans="1:42">
      <c r="A320" s="23" t="s">
        <v>90</v>
      </c>
      <c r="B320" s="24"/>
      <c r="C320" s="24"/>
      <c r="D320" s="24"/>
    </row>
    <row r="321" spans="1:4">
      <c r="A321" s="23" t="s">
        <v>79</v>
      </c>
      <c r="B321" s="24"/>
      <c r="C321" s="24"/>
      <c r="D321" s="24"/>
    </row>
    <row r="322" spans="1:4">
      <c r="A322" s="23" t="s">
        <v>81</v>
      </c>
      <c r="B322" s="24"/>
      <c r="C322" s="24"/>
      <c r="D322" s="24"/>
    </row>
    <row r="323" spans="1:4">
      <c r="A323" s="23" t="s">
        <v>86</v>
      </c>
      <c r="B323" s="24"/>
      <c r="C323" s="24"/>
      <c r="D323" s="24"/>
    </row>
    <row r="324" spans="1:4">
      <c r="A324" s="23" t="s">
        <v>57</v>
      </c>
      <c r="B324" s="24"/>
      <c r="C324" s="24"/>
      <c r="D324" s="24"/>
    </row>
    <row r="325" spans="1:4">
      <c r="A325" s="23" t="s">
        <v>91</v>
      </c>
      <c r="B325" s="24"/>
      <c r="C325" s="24"/>
      <c r="D325" s="24"/>
    </row>
    <row r="326" spans="1:4">
      <c r="A326" s="23" t="s">
        <v>47</v>
      </c>
      <c r="B326" s="24">
        <v>1</v>
      </c>
      <c r="C326" s="24"/>
      <c r="D326" s="24">
        <v>1</v>
      </c>
    </row>
    <row r="327" spans="1:4">
      <c r="A327" s="23" t="s">
        <v>69</v>
      </c>
      <c r="B327" s="24"/>
      <c r="C327" s="24"/>
      <c r="D327" s="24"/>
    </row>
    <row r="328" spans="1:4">
      <c r="A328" s="23" t="s">
        <v>87</v>
      </c>
      <c r="B328" s="24"/>
      <c r="C328" s="24"/>
      <c r="D328" s="24"/>
    </row>
    <row r="329" spans="1:4">
      <c r="A329" s="23" t="s">
        <v>92</v>
      </c>
      <c r="B329" s="24"/>
      <c r="C329" s="24"/>
      <c r="D329" s="24"/>
    </row>
    <row r="330" spans="1:4">
      <c r="A330" s="23" t="s">
        <v>63</v>
      </c>
      <c r="B330" s="24"/>
      <c r="C330" s="24"/>
      <c r="D330" s="24"/>
    </row>
    <row r="331" spans="1:4">
      <c r="A331" s="23" t="s">
        <v>121</v>
      </c>
      <c r="B331" s="24"/>
      <c r="C331" s="24"/>
      <c r="D331" s="24"/>
    </row>
    <row r="332" spans="1:4">
      <c r="A332" s="23" t="s">
        <v>122</v>
      </c>
      <c r="B332" s="24">
        <v>1</v>
      </c>
      <c r="C332" s="24"/>
      <c r="D332" s="24">
        <v>1</v>
      </c>
    </row>
    <row r="340" spans="1:42">
      <c r="A340" t="s">
        <v>123</v>
      </c>
    </row>
    <row r="341" spans="1:42">
      <c r="A341" s="21" t="s">
        <v>125</v>
      </c>
      <c r="B341" s="21" t="s">
        <v>119</v>
      </c>
    </row>
    <row r="342" spans="1:42">
      <c r="A342" s="21" t="s">
        <v>128</v>
      </c>
      <c r="C342" t="s">
        <v>121</v>
      </c>
      <c r="D342" t="s">
        <v>122</v>
      </c>
    </row>
    <row r="343" spans="1:42" s="22" customFormat="1">
      <c r="A343" s="23" t="s">
        <v>56</v>
      </c>
      <c r="B343" s="24">
        <v>0</v>
      </c>
      <c r="C343" s="24"/>
      <c r="D343" s="24">
        <v>0</v>
      </c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</row>
    <row r="344" spans="1:42">
      <c r="A344" s="23" t="s">
        <v>84</v>
      </c>
      <c r="B344" s="24"/>
      <c r="C344" s="24"/>
      <c r="D344" s="24"/>
    </row>
    <row r="345" spans="1:42">
      <c r="A345" s="23" t="s">
        <v>89</v>
      </c>
      <c r="B345" s="24"/>
      <c r="C345" s="24"/>
      <c r="D345" s="24"/>
    </row>
    <row r="346" spans="1:42">
      <c r="A346" s="23" t="s">
        <v>88</v>
      </c>
      <c r="B346" s="24"/>
      <c r="C346" s="24"/>
      <c r="D346" s="24"/>
    </row>
    <row r="347" spans="1:42">
      <c r="A347" s="23" t="s">
        <v>77</v>
      </c>
      <c r="B347" s="24"/>
      <c r="C347" s="24"/>
      <c r="D347" s="24"/>
    </row>
    <row r="348" spans="1:42">
      <c r="A348" s="23" t="s">
        <v>85</v>
      </c>
      <c r="B348" s="24"/>
      <c r="C348" s="24"/>
      <c r="D348" s="24"/>
    </row>
    <row r="349" spans="1:42">
      <c r="A349" s="23" t="s">
        <v>74</v>
      </c>
      <c r="B349" s="24"/>
      <c r="C349" s="24"/>
      <c r="D349" s="24"/>
    </row>
    <row r="350" spans="1:42">
      <c r="A350" s="23" t="s">
        <v>90</v>
      </c>
      <c r="B350" s="24"/>
      <c r="C350" s="24"/>
      <c r="D350" s="24"/>
    </row>
    <row r="351" spans="1:42">
      <c r="A351" s="23" t="s">
        <v>79</v>
      </c>
      <c r="B351" s="24"/>
      <c r="C351" s="24"/>
      <c r="D351" s="24"/>
    </row>
    <row r="352" spans="1:42">
      <c r="A352" s="23" t="s">
        <v>81</v>
      </c>
      <c r="B352" s="24"/>
      <c r="C352" s="24"/>
      <c r="D352" s="24"/>
    </row>
    <row r="353" spans="1:4">
      <c r="A353" s="23" t="s">
        <v>86</v>
      </c>
      <c r="B353" s="24"/>
      <c r="C353" s="24"/>
      <c r="D353" s="24"/>
    </row>
    <row r="354" spans="1:4">
      <c r="A354" s="23" t="s">
        <v>57</v>
      </c>
      <c r="B354" s="24"/>
      <c r="C354" s="24"/>
      <c r="D354" s="24"/>
    </row>
    <row r="355" spans="1:4">
      <c r="A355" s="23" t="s">
        <v>91</v>
      </c>
      <c r="B355" s="24"/>
      <c r="C355" s="24"/>
      <c r="D355" s="24"/>
    </row>
    <row r="356" spans="1:4">
      <c r="A356" s="23" t="s">
        <v>47</v>
      </c>
      <c r="B356" s="24">
        <v>330</v>
      </c>
      <c r="C356" s="24"/>
      <c r="D356" s="24">
        <v>330</v>
      </c>
    </row>
    <row r="357" spans="1:4">
      <c r="A357" s="23" t="s">
        <v>69</v>
      </c>
      <c r="B357" s="24"/>
      <c r="C357" s="24"/>
      <c r="D357" s="24"/>
    </row>
    <row r="358" spans="1:4">
      <c r="A358" s="23" t="s">
        <v>87</v>
      </c>
      <c r="B358" s="24"/>
      <c r="C358" s="24"/>
      <c r="D358" s="24"/>
    </row>
    <row r="359" spans="1:4">
      <c r="A359" s="23" t="s">
        <v>92</v>
      </c>
      <c r="B359" s="24"/>
      <c r="C359" s="24"/>
      <c r="D359" s="24"/>
    </row>
    <row r="360" spans="1:4">
      <c r="A360" s="23" t="s">
        <v>63</v>
      </c>
      <c r="B360" s="24"/>
      <c r="C360" s="24"/>
      <c r="D360" s="24"/>
    </row>
    <row r="361" spans="1:4">
      <c r="A361" s="23" t="s">
        <v>121</v>
      </c>
      <c r="B361" s="24"/>
      <c r="C361" s="24"/>
      <c r="D361" s="24"/>
    </row>
    <row r="362" spans="1:4">
      <c r="A362" s="23" t="s">
        <v>122</v>
      </c>
      <c r="B362" s="24">
        <v>330</v>
      </c>
      <c r="C362" s="24"/>
      <c r="D362" s="24">
        <v>330</v>
      </c>
    </row>
    <row r="380" spans="1:309">
      <c r="A380" t="s">
        <v>208</v>
      </c>
    </row>
    <row r="381" spans="1:309">
      <c r="A381" s="21" t="s">
        <v>125</v>
      </c>
      <c r="B381" s="21" t="s">
        <v>119</v>
      </c>
    </row>
    <row r="382" spans="1:309">
      <c r="A382" s="21" t="s">
        <v>128</v>
      </c>
      <c r="C382" t="s">
        <v>120</v>
      </c>
      <c r="D382" t="s">
        <v>121</v>
      </c>
      <c r="E382" t="s">
        <v>122</v>
      </c>
    </row>
    <row r="383" spans="1:309" s="22" customFormat="1">
      <c r="A383" s="23" t="s">
        <v>56</v>
      </c>
      <c r="B383" s="24">
        <v>0</v>
      </c>
      <c r="C383" s="24"/>
      <c r="D383" s="24"/>
      <c r="E383" s="24">
        <v>0</v>
      </c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/>
      <c r="EV383"/>
      <c r="EW383"/>
      <c r="EX383"/>
      <c r="EY383"/>
      <c r="EZ383"/>
      <c r="FA383"/>
      <c r="FB383"/>
      <c r="FC383"/>
      <c r="FD383"/>
      <c r="FE383"/>
      <c r="FF383"/>
      <c r="FG383"/>
      <c r="FH383"/>
      <c r="FI383"/>
      <c r="FJ383"/>
      <c r="FK383"/>
      <c r="FL383"/>
      <c r="FM383"/>
      <c r="FN383"/>
      <c r="FO383"/>
      <c r="FP383"/>
      <c r="FQ383"/>
      <c r="FR383"/>
      <c r="FS383"/>
      <c r="FT383"/>
      <c r="FU383"/>
      <c r="FV383"/>
      <c r="FW383"/>
      <c r="FX383"/>
      <c r="FY383"/>
      <c r="FZ383"/>
      <c r="GA383"/>
      <c r="GB383"/>
      <c r="GC383"/>
      <c r="GD383"/>
      <c r="GE383"/>
      <c r="GF383"/>
      <c r="GG383"/>
      <c r="GH383"/>
      <c r="GI383"/>
      <c r="GJ383"/>
      <c r="GK383"/>
      <c r="GL383"/>
      <c r="GM383"/>
      <c r="GN383"/>
      <c r="GO383"/>
      <c r="GP383"/>
      <c r="GQ383"/>
      <c r="GR383"/>
      <c r="GS383"/>
      <c r="GT383"/>
      <c r="GU383"/>
      <c r="GV383"/>
      <c r="GW383"/>
      <c r="GX383"/>
      <c r="GY383"/>
      <c r="GZ383"/>
      <c r="HA383"/>
      <c r="HB383"/>
      <c r="HC383"/>
      <c r="HD383"/>
      <c r="HE383"/>
      <c r="HF383"/>
      <c r="HG383"/>
      <c r="HH383"/>
      <c r="HI383"/>
      <c r="HJ383"/>
      <c r="HK383"/>
      <c r="HL383"/>
      <c r="HM383"/>
      <c r="HN383"/>
      <c r="HO383"/>
      <c r="HP383"/>
      <c r="HQ383"/>
      <c r="HR383"/>
      <c r="HS383"/>
      <c r="HT383"/>
      <c r="HU383"/>
      <c r="HV383"/>
      <c r="HW383"/>
      <c r="HX383"/>
      <c r="HY383"/>
      <c r="HZ383"/>
      <c r="IA383"/>
      <c r="IB383"/>
      <c r="IC383"/>
      <c r="ID383"/>
      <c r="IE383"/>
      <c r="IF383"/>
      <c r="IG383"/>
      <c r="IH383"/>
      <c r="II383"/>
      <c r="IJ383"/>
      <c r="IK383"/>
      <c r="IL383"/>
      <c r="IM383"/>
      <c r="IN383"/>
      <c r="IO383"/>
      <c r="IP383"/>
      <c r="IQ383"/>
      <c r="IR383"/>
      <c r="IS383"/>
      <c r="IT383"/>
      <c r="IU383"/>
      <c r="IV383"/>
      <c r="IW383"/>
      <c r="IX383"/>
      <c r="IY383"/>
      <c r="IZ383"/>
      <c r="JA383"/>
      <c r="JB383"/>
      <c r="JC383"/>
      <c r="JD383"/>
      <c r="JE383"/>
      <c r="JF383"/>
      <c r="JG383"/>
      <c r="JH383"/>
      <c r="JI383"/>
      <c r="JJ383"/>
      <c r="JK383"/>
      <c r="JL383"/>
      <c r="JM383"/>
      <c r="JN383"/>
      <c r="JO383"/>
      <c r="JP383"/>
      <c r="JQ383"/>
      <c r="JR383"/>
      <c r="JS383"/>
      <c r="JT383"/>
      <c r="JU383"/>
      <c r="JV383"/>
      <c r="JW383"/>
      <c r="JX383"/>
      <c r="JY383"/>
      <c r="JZ383"/>
      <c r="KA383"/>
      <c r="KB383"/>
      <c r="KC383"/>
      <c r="KD383"/>
      <c r="KE383"/>
      <c r="KF383"/>
      <c r="KG383"/>
      <c r="KH383"/>
      <c r="KI383"/>
      <c r="KJ383"/>
      <c r="KK383"/>
      <c r="KL383"/>
      <c r="KM383"/>
      <c r="KN383"/>
      <c r="KO383"/>
      <c r="KP383"/>
      <c r="KQ383"/>
      <c r="KR383"/>
      <c r="KS383"/>
      <c r="KT383"/>
      <c r="KU383"/>
      <c r="KV383"/>
      <c r="KW383"/>
    </row>
    <row r="384" spans="1:309">
      <c r="A384" s="23" t="s">
        <v>84</v>
      </c>
      <c r="B384" s="24"/>
      <c r="C384" s="24"/>
      <c r="D384" s="24"/>
      <c r="E384" s="24"/>
    </row>
    <row r="385" spans="1:5">
      <c r="A385" s="23" t="s">
        <v>89</v>
      </c>
      <c r="B385" s="24"/>
      <c r="C385" s="24"/>
      <c r="D385" s="24"/>
      <c r="E385" s="24"/>
    </row>
    <row r="386" spans="1:5">
      <c r="A386" s="23" t="s">
        <v>88</v>
      </c>
      <c r="B386" s="24"/>
      <c r="C386" s="24"/>
      <c r="D386" s="24"/>
      <c r="E386" s="24"/>
    </row>
    <row r="387" spans="1:5">
      <c r="A387" s="23" t="s">
        <v>77</v>
      </c>
      <c r="B387" s="24"/>
      <c r="C387" s="24"/>
      <c r="D387" s="24"/>
      <c r="E387" s="24"/>
    </row>
    <row r="388" spans="1:5">
      <c r="A388" s="23" t="s">
        <v>85</v>
      </c>
      <c r="B388" s="24"/>
      <c r="C388" s="24"/>
      <c r="D388" s="24"/>
      <c r="E388" s="24"/>
    </row>
    <row r="389" spans="1:5">
      <c r="A389" s="23" t="s">
        <v>74</v>
      </c>
      <c r="B389" s="24"/>
      <c r="C389" s="24"/>
      <c r="D389" s="24"/>
      <c r="E389" s="24"/>
    </row>
    <row r="390" spans="1:5">
      <c r="A390" s="23" t="s">
        <v>90</v>
      </c>
      <c r="B390" s="24"/>
      <c r="C390" s="24"/>
      <c r="D390" s="24"/>
      <c r="E390" s="24"/>
    </row>
    <row r="391" spans="1:5">
      <c r="A391" s="23" t="s">
        <v>79</v>
      </c>
      <c r="B391" s="24"/>
      <c r="C391" s="24"/>
      <c r="D391" s="24"/>
      <c r="E391" s="24"/>
    </row>
    <row r="392" spans="1:5">
      <c r="A392" s="23" t="s">
        <v>81</v>
      </c>
      <c r="B392" s="24"/>
      <c r="C392" s="24"/>
      <c r="D392" s="24"/>
      <c r="E392" s="24"/>
    </row>
    <row r="393" spans="1:5">
      <c r="A393" s="23" t="s">
        <v>86</v>
      </c>
      <c r="B393" s="24"/>
      <c r="C393" s="24"/>
      <c r="D393" s="24"/>
      <c r="E393" s="24"/>
    </row>
    <row r="394" spans="1:5">
      <c r="A394" s="23" t="s">
        <v>57</v>
      </c>
      <c r="B394" s="24"/>
      <c r="C394" s="24"/>
      <c r="D394" s="24"/>
      <c r="E394" s="24"/>
    </row>
    <row r="395" spans="1:5">
      <c r="A395" s="23" t="s">
        <v>91</v>
      </c>
      <c r="B395" s="24"/>
      <c r="C395" s="24"/>
      <c r="D395" s="24"/>
      <c r="E395" s="24"/>
    </row>
    <row r="396" spans="1:5">
      <c r="A396" s="23" t="s">
        <v>47</v>
      </c>
      <c r="B396" s="24"/>
      <c r="C396" s="24">
        <v>330</v>
      </c>
      <c r="D396" s="24"/>
      <c r="E396" s="24">
        <v>330</v>
      </c>
    </row>
    <row r="397" spans="1:5">
      <c r="A397" s="23" t="s">
        <v>69</v>
      </c>
      <c r="B397" s="24"/>
      <c r="C397" s="24"/>
      <c r="D397" s="24"/>
      <c r="E397" s="24"/>
    </row>
    <row r="398" spans="1:5">
      <c r="A398" s="23" t="s">
        <v>87</v>
      </c>
      <c r="B398" s="24"/>
      <c r="C398" s="24"/>
      <c r="D398" s="24"/>
      <c r="E398" s="24"/>
    </row>
    <row r="399" spans="1:5">
      <c r="A399" s="23" t="s">
        <v>92</v>
      </c>
      <c r="B399" s="24"/>
      <c r="C399" s="24"/>
      <c r="D399" s="24"/>
      <c r="E399" s="24"/>
    </row>
    <row r="400" spans="1:5">
      <c r="A400" s="23" t="s">
        <v>63</v>
      </c>
      <c r="B400" s="24"/>
      <c r="C400" s="24"/>
      <c r="D400" s="24"/>
      <c r="E400" s="24"/>
    </row>
    <row r="401" spans="1:309">
      <c r="A401" s="23" t="s">
        <v>121</v>
      </c>
      <c r="B401" s="24"/>
      <c r="C401" s="24"/>
      <c r="D401" s="24"/>
      <c r="E401" s="24"/>
    </row>
    <row r="402" spans="1:309">
      <c r="A402" s="23" t="s">
        <v>122</v>
      </c>
      <c r="B402" s="24">
        <v>0</v>
      </c>
      <c r="C402" s="24">
        <v>330</v>
      </c>
      <c r="D402" s="24"/>
      <c r="E402" s="24">
        <v>330</v>
      </c>
    </row>
    <row r="410" spans="1:309">
      <c r="A410" t="s">
        <v>224</v>
      </c>
    </row>
    <row r="411" spans="1:309">
      <c r="A411" s="21" t="s">
        <v>222</v>
      </c>
      <c r="B411" s="21" t="s">
        <v>119</v>
      </c>
    </row>
    <row r="412" spans="1:309">
      <c r="A412" s="21" t="s">
        <v>128</v>
      </c>
      <c r="C412" t="s">
        <v>120</v>
      </c>
      <c r="D412" t="s">
        <v>121</v>
      </c>
      <c r="E412" t="s">
        <v>122</v>
      </c>
    </row>
    <row r="413" spans="1:309" s="22" customFormat="1">
      <c r="A413" s="23" t="s">
        <v>56</v>
      </c>
      <c r="B413" s="24">
        <v>0</v>
      </c>
      <c r="C413" s="24"/>
      <c r="D413" s="24"/>
      <c r="E413" s="24">
        <v>0</v>
      </c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  <c r="GF413"/>
      <c r="GG413"/>
      <c r="GH413"/>
      <c r="GI413"/>
      <c r="GJ413"/>
      <c r="GK413"/>
      <c r="GL413"/>
      <c r="GM413"/>
      <c r="GN413"/>
      <c r="GO413"/>
      <c r="GP413"/>
      <c r="GQ413"/>
      <c r="GR413"/>
      <c r="GS413"/>
      <c r="GT413"/>
      <c r="GU413"/>
      <c r="GV413"/>
      <c r="GW413"/>
      <c r="GX413"/>
      <c r="GY413"/>
      <c r="GZ413"/>
      <c r="HA413"/>
      <c r="HB413"/>
      <c r="HC413"/>
      <c r="HD413"/>
      <c r="HE413"/>
      <c r="HF413"/>
      <c r="HG413"/>
      <c r="HH413"/>
      <c r="HI413"/>
      <c r="HJ413"/>
      <c r="HK413"/>
      <c r="HL413"/>
      <c r="HM413"/>
      <c r="HN413"/>
      <c r="HO413"/>
      <c r="HP413"/>
      <c r="HQ413"/>
      <c r="HR413"/>
      <c r="HS413"/>
      <c r="HT413"/>
      <c r="HU413"/>
      <c r="HV413"/>
      <c r="HW413"/>
      <c r="HX413"/>
      <c r="HY413"/>
      <c r="HZ413"/>
      <c r="IA413"/>
      <c r="IB413"/>
      <c r="IC413"/>
      <c r="ID413"/>
      <c r="IE413"/>
      <c r="IF413"/>
      <c r="IG413"/>
      <c r="IH413"/>
      <c r="II413"/>
      <c r="IJ413"/>
      <c r="IK413"/>
      <c r="IL413"/>
      <c r="IM413"/>
      <c r="IN413"/>
      <c r="IO413"/>
      <c r="IP413"/>
      <c r="IQ413"/>
      <c r="IR413"/>
      <c r="IS413"/>
      <c r="IT413"/>
      <c r="IU413"/>
      <c r="IV413"/>
      <c r="IW413"/>
      <c r="IX413"/>
      <c r="IY413"/>
      <c r="IZ413"/>
      <c r="JA413"/>
      <c r="JB413"/>
      <c r="JC413"/>
      <c r="JD413"/>
      <c r="JE413"/>
      <c r="JF413"/>
      <c r="JG413"/>
      <c r="JH413"/>
      <c r="JI413"/>
      <c r="JJ413"/>
      <c r="JK413"/>
      <c r="JL413"/>
      <c r="JM413"/>
      <c r="JN413"/>
      <c r="JO413"/>
      <c r="JP413"/>
      <c r="JQ413"/>
      <c r="JR413"/>
      <c r="JS413"/>
      <c r="JT413"/>
      <c r="JU413"/>
      <c r="JV413"/>
      <c r="JW413"/>
      <c r="JX413"/>
      <c r="JY413"/>
      <c r="JZ413"/>
      <c r="KA413"/>
      <c r="KB413"/>
      <c r="KC413"/>
      <c r="KD413"/>
      <c r="KE413"/>
      <c r="KF413"/>
      <c r="KG413"/>
      <c r="KH413"/>
      <c r="KI413"/>
      <c r="KJ413"/>
      <c r="KK413"/>
      <c r="KL413"/>
      <c r="KM413"/>
      <c r="KN413"/>
      <c r="KO413"/>
      <c r="KP413"/>
      <c r="KQ413"/>
      <c r="KR413"/>
      <c r="KS413"/>
      <c r="KT413"/>
      <c r="KU413"/>
      <c r="KV413"/>
      <c r="KW413"/>
    </row>
    <row r="414" spans="1:309">
      <c r="A414" s="23" t="s">
        <v>84</v>
      </c>
      <c r="B414" s="24"/>
      <c r="C414" s="24"/>
      <c r="D414" s="24"/>
      <c r="E414" s="24"/>
    </row>
    <row r="415" spans="1:309">
      <c r="A415" s="23" t="s">
        <v>89</v>
      </c>
      <c r="B415" s="24"/>
      <c r="C415" s="24"/>
      <c r="D415" s="24"/>
      <c r="E415" s="24"/>
    </row>
    <row r="416" spans="1:309">
      <c r="A416" s="23" t="s">
        <v>88</v>
      </c>
      <c r="B416" s="24"/>
      <c r="C416" s="24"/>
      <c r="D416" s="24"/>
      <c r="E416" s="24"/>
    </row>
    <row r="417" spans="1:5">
      <c r="A417" s="23" t="s">
        <v>77</v>
      </c>
      <c r="B417" s="24"/>
      <c r="C417" s="24"/>
      <c r="D417" s="24"/>
      <c r="E417" s="24"/>
    </row>
    <row r="418" spans="1:5">
      <c r="A418" s="23" t="s">
        <v>85</v>
      </c>
      <c r="B418" s="24"/>
      <c r="C418" s="24"/>
      <c r="D418" s="24"/>
      <c r="E418" s="24"/>
    </row>
    <row r="419" spans="1:5">
      <c r="A419" s="23" t="s">
        <v>74</v>
      </c>
      <c r="B419" s="24"/>
      <c r="C419" s="24"/>
      <c r="D419" s="24"/>
      <c r="E419" s="24"/>
    </row>
    <row r="420" spans="1:5">
      <c r="A420" s="23" t="s">
        <v>90</v>
      </c>
      <c r="B420" s="24"/>
      <c r="C420" s="24"/>
      <c r="D420" s="24"/>
      <c r="E420" s="24"/>
    </row>
    <row r="421" spans="1:5">
      <c r="A421" s="23" t="s">
        <v>79</v>
      </c>
      <c r="B421" s="24"/>
      <c r="C421" s="24"/>
      <c r="D421" s="24"/>
      <c r="E421" s="24"/>
    </row>
    <row r="422" spans="1:5">
      <c r="A422" s="23" t="s">
        <v>81</v>
      </c>
      <c r="B422" s="24"/>
      <c r="C422" s="24"/>
      <c r="D422" s="24"/>
      <c r="E422" s="24"/>
    </row>
    <row r="423" spans="1:5">
      <c r="A423" s="23" t="s">
        <v>86</v>
      </c>
      <c r="B423" s="24"/>
      <c r="C423" s="24"/>
      <c r="D423" s="24"/>
      <c r="E423" s="24"/>
    </row>
    <row r="424" spans="1:5">
      <c r="A424" s="23" t="s">
        <v>57</v>
      </c>
      <c r="B424" s="24"/>
      <c r="C424" s="24"/>
      <c r="D424" s="24"/>
      <c r="E424" s="24"/>
    </row>
    <row r="425" spans="1:5">
      <c r="A425" s="23" t="s">
        <v>91</v>
      </c>
      <c r="B425" s="24"/>
      <c r="C425" s="24"/>
      <c r="D425" s="24"/>
      <c r="E425" s="24"/>
    </row>
    <row r="426" spans="1:5">
      <c r="A426" s="23" t="s">
        <v>47</v>
      </c>
      <c r="B426" s="24"/>
      <c r="C426" s="24">
        <v>1</v>
      </c>
      <c r="D426" s="24"/>
      <c r="E426" s="24">
        <v>1</v>
      </c>
    </row>
    <row r="427" spans="1:5">
      <c r="A427" s="23" t="s">
        <v>69</v>
      </c>
      <c r="B427" s="24"/>
      <c r="C427" s="24"/>
      <c r="D427" s="24"/>
      <c r="E427" s="24"/>
    </row>
    <row r="428" spans="1:5">
      <c r="A428" s="23" t="s">
        <v>87</v>
      </c>
      <c r="B428" s="24"/>
      <c r="C428" s="24"/>
      <c r="D428" s="24"/>
      <c r="E428" s="24"/>
    </row>
    <row r="429" spans="1:5">
      <c r="A429" s="23" t="s">
        <v>92</v>
      </c>
      <c r="B429" s="24"/>
      <c r="C429" s="24"/>
      <c r="D429" s="24"/>
      <c r="E429" s="24"/>
    </row>
    <row r="430" spans="1:5">
      <c r="A430" s="23" t="s">
        <v>63</v>
      </c>
      <c r="B430" s="24"/>
      <c r="C430" s="24"/>
      <c r="D430" s="24"/>
      <c r="E430" s="24"/>
    </row>
    <row r="431" spans="1:5">
      <c r="A431" s="23" t="s">
        <v>121</v>
      </c>
      <c r="B431" s="24"/>
      <c r="C431" s="24"/>
      <c r="D431" s="24"/>
      <c r="E431" s="24"/>
    </row>
    <row r="432" spans="1:5">
      <c r="A432" s="23" t="s">
        <v>122</v>
      </c>
      <c r="B432" s="24">
        <v>0</v>
      </c>
      <c r="C432" s="24">
        <v>1</v>
      </c>
      <c r="D432" s="24"/>
      <c r="E432" s="24">
        <v>1</v>
      </c>
    </row>
    <row r="451" spans="1:40">
      <c r="A451" s="21" t="s">
        <v>20</v>
      </c>
      <c r="B451" t="s">
        <v>126</v>
      </c>
    </row>
    <row r="452" spans="1:40">
      <c r="A452" s="21" t="s">
        <v>18</v>
      </c>
      <c r="B452" t="s">
        <v>126</v>
      </c>
    </row>
    <row r="454" spans="1:40" s="22" customFormat="1">
      <c r="A454" t="s">
        <v>222</v>
      </c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</row>
    <row r="455" spans="1:40">
      <c r="A455" s="75"/>
    </row>
    <row r="469" spans="1:40">
      <c r="A469" t="s">
        <v>225</v>
      </c>
    </row>
    <row r="470" spans="1:40" ht="19.5" customHeight="1"/>
    <row r="472" spans="1:40">
      <c r="A472" s="21" t="s">
        <v>20</v>
      </c>
      <c r="B472" t="s">
        <v>117</v>
      </c>
    </row>
    <row r="474" spans="1:40" s="22" customFormat="1">
      <c r="A474"/>
      <c r="B474" s="21" t="s">
        <v>119</v>
      </c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</row>
    <row r="475" spans="1:40">
      <c r="B475" t="s">
        <v>121</v>
      </c>
      <c r="D475" t="s">
        <v>122</v>
      </c>
    </row>
    <row r="476" spans="1:40">
      <c r="A476" t="s">
        <v>222</v>
      </c>
      <c r="B476" s="75"/>
      <c r="C476" s="75">
        <v>1</v>
      </c>
      <c r="D476" s="75">
        <v>1</v>
      </c>
    </row>
    <row r="489" spans="1:40">
      <c r="A489" t="s">
        <v>228</v>
      </c>
    </row>
    <row r="490" spans="1:40">
      <c r="A490" s="21" t="s">
        <v>20</v>
      </c>
      <c r="B490" t="s">
        <v>117</v>
      </c>
    </row>
    <row r="492" spans="1:40" s="22" customFormat="1">
      <c r="A492"/>
      <c r="B492" s="21" t="s">
        <v>119</v>
      </c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</row>
    <row r="493" spans="1:40">
      <c r="B493" t="s">
        <v>121</v>
      </c>
      <c r="D493" t="s">
        <v>122</v>
      </c>
    </row>
    <row r="494" spans="1:40" s="22" customFormat="1">
      <c r="A494" t="s">
        <v>144</v>
      </c>
      <c r="B494" s="75"/>
      <c r="C494" s="75">
        <v>0</v>
      </c>
      <c r="D494" s="75">
        <v>0</v>
      </c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</row>
    <row r="500" spans="1:40">
      <c r="A500" t="s">
        <v>229</v>
      </c>
    </row>
    <row r="501" spans="1:40">
      <c r="A501" s="21" t="s">
        <v>20</v>
      </c>
      <c r="B501" t="s">
        <v>126</v>
      </c>
    </row>
    <row r="502" spans="1:40">
      <c r="A502" s="21" t="s">
        <v>28</v>
      </c>
      <c r="B502" t="s">
        <v>55</v>
      </c>
    </row>
    <row r="504" spans="1:40" s="22" customFormat="1">
      <c r="A504" t="s">
        <v>141</v>
      </c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</row>
    <row r="505" spans="1:40">
      <c r="A505" s="75"/>
    </row>
    <row r="506" spans="1:40" s="22" customFormat="1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10" spans="1:40" s="22" customFormat="1">
      <c r="A510" s="21" t="s">
        <v>20</v>
      </c>
      <c r="B510" t="s">
        <v>126</v>
      </c>
    </row>
    <row r="511" spans="1:40" s="22" customFormat="1">
      <c r="A511" s="21" t="s">
        <v>28</v>
      </c>
      <c r="B511" t="s">
        <v>55</v>
      </c>
    </row>
    <row r="512" spans="1:40" s="22" customFormat="1"/>
    <row r="513" spans="1:1" s="22" customFormat="1">
      <c r="A513" t="s">
        <v>144</v>
      </c>
    </row>
    <row r="514" spans="1:1" s="22" customFormat="1">
      <c r="A514" s="75"/>
    </row>
  </sheetData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F96BB-BE0E-48C1-8D47-6819FCAE7912}">
  <sheetPr codeName="Sheet8">
    <tabColor theme="5" tint="0.39997558519241921"/>
  </sheetPr>
  <dimension ref="A1:J37"/>
  <sheetViews>
    <sheetView view="pageBreakPreview" zoomScaleNormal="100" zoomScaleSheetLayoutView="100" workbookViewId="0">
      <selection activeCell="C2" sqref="C2"/>
    </sheetView>
  </sheetViews>
  <sheetFormatPr defaultRowHeight="18"/>
  <cols>
    <col min="1" max="1" width="2.59765625" customWidth="1"/>
    <col min="2" max="2" width="25.09765625" bestFit="1" customWidth="1"/>
    <col min="3" max="4" width="27.09765625" bestFit="1" customWidth="1"/>
    <col min="5" max="5" width="16.59765625" bestFit="1" customWidth="1"/>
    <col min="6" max="6" width="18.09765625" bestFit="1" customWidth="1"/>
    <col min="8" max="8" width="11.296875" bestFit="1" customWidth="1"/>
  </cols>
  <sheetData>
    <row r="1" spans="1:10" s="35" customFormat="1" ht="22.2">
      <c r="B1" s="36"/>
      <c r="C1" s="72">
        <v>2023</v>
      </c>
      <c r="D1" s="35" t="s">
        <v>151</v>
      </c>
      <c r="F1" s="73" t="s">
        <v>270</v>
      </c>
      <c r="J1" s="35" t="s">
        <v>293</v>
      </c>
    </row>
    <row r="2" spans="1:10" s="35" customFormat="1" ht="22.2">
      <c r="A2" s="35" t="s">
        <v>169</v>
      </c>
      <c r="F2" s="74">
        <f ca="1">TODAY()</f>
        <v>45389</v>
      </c>
      <c r="J2" s="35" t="s">
        <v>294</v>
      </c>
    </row>
    <row r="3" spans="1:10" s="35" customFormat="1" ht="22.2">
      <c r="B3" s="38"/>
      <c r="C3" s="39" t="s">
        <v>170</v>
      </c>
      <c r="D3" s="39"/>
      <c r="E3" s="34" t="s">
        <v>167</v>
      </c>
      <c r="F3" s="33" t="s">
        <v>168</v>
      </c>
    </row>
    <row r="4" spans="1:10" s="35" customFormat="1" ht="22.2">
      <c r="B4" s="40" t="s">
        <v>171</v>
      </c>
      <c r="C4" s="33" t="s">
        <v>165</v>
      </c>
      <c r="D4" s="33" t="s">
        <v>166</v>
      </c>
      <c r="E4" s="41" t="s">
        <v>172</v>
      </c>
      <c r="F4" s="41" t="s">
        <v>172</v>
      </c>
      <c r="H4" s="35" t="s">
        <v>194</v>
      </c>
    </row>
    <row r="5" spans="1:10" s="35" customFormat="1" ht="26.4">
      <c r="B5" s="42" t="s">
        <v>173</v>
      </c>
      <c r="C5" s="43">
        <f>INDEX(EC伊那酒税計算用!$24:$41,MATCH(税務署報告用EC伊那!$H5,EC伊那酒税計算用!$A$24:$A$41,0),MATCH(税務署報告用EC伊那!$C$1,EC伊那酒税計算用!$24:$24,0))</f>
        <v>0</v>
      </c>
      <c r="D5" s="43"/>
      <c r="E5" s="43">
        <f>INDEX(EC伊那酒税計算用!$72:$89,MATCH(税務署報告用EC伊那!$H5,EC伊那酒税計算用!$A$72:$A$89,0),MATCH(税務署報告用EC伊那!$C$1,EC伊那酒税計算用!$72:$72,0))</f>
        <v>0</v>
      </c>
      <c r="F5" s="43">
        <f>VLOOKUP(H5,EC伊那酒税計算用!$A$93:$E$110,5,FALSE)</f>
        <v>2</v>
      </c>
      <c r="H5" s="35" t="str">
        <f>RIGHT(B5,LEN(B5)-1)</f>
        <v>清酒</v>
      </c>
      <c r="I5" s="46"/>
    </row>
    <row r="6" spans="1:10" s="35" customFormat="1" ht="26.4">
      <c r="B6" s="42" t="s">
        <v>174</v>
      </c>
      <c r="C6" s="43">
        <f>INDEX(EC伊那酒税計算用!$24:$41,MATCH(税務署報告用EC伊那!$H6,EC伊那酒税計算用!$A$24:$A$41,0),MATCH(税務署報告用EC伊那!$C$1,EC伊那酒税計算用!$24:$24,0))</f>
        <v>0</v>
      </c>
      <c r="D6" s="43"/>
      <c r="E6" s="43">
        <f>INDEX(EC伊那酒税計算用!$72:$89,MATCH(税務署報告用EC伊那!$H6,EC伊那酒税計算用!$A$72:$A$89,0),MATCH(税務署報告用EC伊那!$C$1,EC伊那酒税計算用!$72:$72,0))</f>
        <v>0</v>
      </c>
      <c r="F6" s="43">
        <f>VLOOKUP(H6,EC伊那酒税計算用!$A$93:$E$110,5,FALSE)</f>
        <v>0</v>
      </c>
      <c r="H6" s="35" t="str">
        <f t="shared" ref="H6:H22" si="0">RIGHT(B6,LEN(B6)-1)</f>
        <v>合成清酒</v>
      </c>
    </row>
    <row r="7" spans="1:10" s="35" customFormat="1" ht="26.4">
      <c r="B7" s="42" t="s">
        <v>175</v>
      </c>
      <c r="C7" s="43">
        <f>INDEX(EC伊那酒税計算用!$24:$41,MATCH(税務署報告用EC伊那!$H7,EC伊那酒税計算用!$A$24:$A$41,0),MATCH(税務署報告用EC伊那!$C$1,EC伊那酒税計算用!$24:$24,0))</f>
        <v>0</v>
      </c>
      <c r="D7" s="43"/>
      <c r="E7" s="43">
        <f>INDEX(EC伊那酒税計算用!$72:$89,MATCH(税務署報告用EC伊那!$H7,EC伊那酒税計算用!$A$72:$A$89,0),MATCH(税務署報告用EC伊那!$C$1,EC伊那酒税計算用!$72:$72,0))</f>
        <v>0</v>
      </c>
      <c r="F7" s="43">
        <f>VLOOKUP(H7,EC伊那酒税計算用!$A$93:$E$110,5,FALSE)</f>
        <v>0</v>
      </c>
      <c r="H7" s="35" t="str">
        <f t="shared" si="0"/>
        <v>連続式蒸留焼酎</v>
      </c>
    </row>
    <row r="8" spans="1:10" s="35" customFormat="1" ht="26.4">
      <c r="B8" s="42" t="s">
        <v>176</v>
      </c>
      <c r="C8" s="43">
        <f>INDEX(EC伊那酒税計算用!$24:$41,MATCH(税務署報告用EC伊那!$H8,EC伊那酒税計算用!$A$24:$A$41,0),MATCH(税務署報告用EC伊那!$C$1,EC伊那酒税計算用!$24:$24,0))</f>
        <v>0</v>
      </c>
      <c r="D8" s="43"/>
      <c r="E8" s="43">
        <f>INDEX(EC伊那酒税計算用!$72:$89,MATCH(税務署報告用EC伊那!$H8,EC伊那酒税計算用!$A$72:$A$89,0),MATCH(税務署報告用EC伊那!$C$1,EC伊那酒税計算用!$72:$72,0))</f>
        <v>0</v>
      </c>
      <c r="F8" s="43">
        <f>VLOOKUP(H8,EC伊那酒税計算用!$A$93:$E$110,5,FALSE)</f>
        <v>0</v>
      </c>
      <c r="H8" s="35" t="str">
        <f t="shared" si="0"/>
        <v>単式蒸留焼酎</v>
      </c>
    </row>
    <row r="9" spans="1:10" s="35" customFormat="1" ht="26.4">
      <c r="B9" s="42" t="s">
        <v>177</v>
      </c>
      <c r="C9" s="43">
        <f>INDEX(EC伊那酒税計算用!$24:$41,MATCH(税務署報告用EC伊那!$H9,EC伊那酒税計算用!$A$24:$A$41,0),MATCH(税務署報告用EC伊那!$C$1,EC伊那酒税計算用!$24:$24,0))</f>
        <v>0</v>
      </c>
      <c r="D9" s="43"/>
      <c r="E9" s="43">
        <f>INDEX(EC伊那酒税計算用!$72:$89,MATCH(税務署報告用EC伊那!$H9,EC伊那酒税計算用!$A$72:$A$89,0),MATCH(税務署報告用EC伊那!$C$1,EC伊那酒税計算用!$72:$72,0))</f>
        <v>0</v>
      </c>
      <c r="F9" s="43">
        <f>VLOOKUP(H9,EC伊那酒税計算用!$A$93:$E$110,5,FALSE)</f>
        <v>0</v>
      </c>
      <c r="H9" s="35" t="str">
        <f t="shared" si="0"/>
        <v>みりん</v>
      </c>
    </row>
    <row r="10" spans="1:10" s="35" customFormat="1" ht="26.4">
      <c r="B10" s="42" t="s">
        <v>178</v>
      </c>
      <c r="C10" s="43">
        <f>INDEX(EC伊那酒税計算用!$24:$41,MATCH(税務署報告用EC伊那!$H10,EC伊那酒税計算用!$A$24:$A$41,0),MATCH(税務署報告用EC伊那!$C$1,EC伊那酒税計算用!$24:$24,0))</f>
        <v>0</v>
      </c>
      <c r="D10" s="43"/>
      <c r="E10" s="43">
        <f>INDEX(EC伊那酒税計算用!$72:$89,MATCH(税務署報告用EC伊那!$H10,EC伊那酒税計算用!$A$72:$A$89,0),MATCH(税務署報告用EC伊那!$C$1,EC伊那酒税計算用!$72:$72,0))</f>
        <v>0</v>
      </c>
      <c r="F10" s="43">
        <f>VLOOKUP(H10,EC伊那酒税計算用!$A$93:$E$110,5,FALSE)</f>
        <v>0</v>
      </c>
      <c r="H10" s="35" t="str">
        <f t="shared" si="0"/>
        <v>ビール</v>
      </c>
    </row>
    <row r="11" spans="1:10" s="35" customFormat="1" ht="26.4">
      <c r="B11" s="42" t="s">
        <v>179</v>
      </c>
      <c r="C11" s="43">
        <f>INDEX(EC伊那酒税計算用!$24:$41,MATCH(税務署報告用EC伊那!$H11,EC伊那酒税計算用!$A$24:$A$41,0),MATCH(税務署報告用EC伊那!$C$1,EC伊那酒税計算用!$24:$24,0))</f>
        <v>0</v>
      </c>
      <c r="D11" s="43"/>
      <c r="E11" s="43">
        <f>INDEX(EC伊那酒税計算用!$72:$89,MATCH(税務署報告用EC伊那!$H11,EC伊那酒税計算用!$A$72:$A$89,0),MATCH(税務署報告用EC伊那!$C$1,EC伊那酒税計算用!$72:$72,0))</f>
        <v>0</v>
      </c>
      <c r="F11" s="43">
        <f>VLOOKUP(H11,EC伊那酒税計算用!$A$93:$E$110,5,FALSE)</f>
        <v>0</v>
      </c>
      <c r="H11" s="35" t="str">
        <f t="shared" si="0"/>
        <v>果実酒</v>
      </c>
    </row>
    <row r="12" spans="1:10" s="35" customFormat="1" ht="26.4">
      <c r="B12" s="42" t="s">
        <v>180</v>
      </c>
      <c r="C12" s="43">
        <f>INDEX(EC伊那酒税計算用!$24:$41,MATCH(税務署報告用EC伊那!$H12,EC伊那酒税計算用!$A$24:$A$41,0),MATCH(税務署報告用EC伊那!$C$1,EC伊那酒税計算用!$24:$24,0))</f>
        <v>0</v>
      </c>
      <c r="D12" s="43"/>
      <c r="E12" s="43">
        <f>INDEX(EC伊那酒税計算用!$72:$89,MATCH(税務署報告用EC伊那!$H12,EC伊那酒税計算用!$A$72:$A$89,0),MATCH(税務署報告用EC伊那!$C$1,EC伊那酒税計算用!$72:$72,0))</f>
        <v>0</v>
      </c>
      <c r="F12" s="43">
        <f>VLOOKUP(H12,EC伊那酒税計算用!$A$93:$E$110,5,FALSE)</f>
        <v>0</v>
      </c>
      <c r="H12" s="35" t="str">
        <f t="shared" si="0"/>
        <v>甘味果実酒</v>
      </c>
    </row>
    <row r="13" spans="1:10" s="35" customFormat="1" ht="26.4">
      <c r="B13" s="42" t="s">
        <v>181</v>
      </c>
      <c r="C13" s="43">
        <f>INDEX(EC伊那酒税計算用!$24:$41,MATCH(税務署報告用EC伊那!$H13,EC伊那酒税計算用!$A$24:$A$41,0),MATCH(税務署報告用EC伊那!$C$1,EC伊那酒税計算用!$24:$24,0))</f>
        <v>0</v>
      </c>
      <c r="D13" s="43"/>
      <c r="E13" s="43">
        <f>INDEX(EC伊那酒税計算用!$72:$89,MATCH(税務署報告用EC伊那!$H13,EC伊那酒税計算用!$A$72:$A$89,0),MATCH(税務署報告用EC伊那!$C$1,EC伊那酒税計算用!$72:$72,0))</f>
        <v>0</v>
      </c>
      <c r="F13" s="43">
        <f>VLOOKUP(H13,EC伊那酒税計算用!$A$93:$E$110,5,FALSE)</f>
        <v>0</v>
      </c>
      <c r="H13" s="35" t="str">
        <f t="shared" si="0"/>
        <v>ウイスキー</v>
      </c>
    </row>
    <row r="14" spans="1:10" s="35" customFormat="1" ht="26.4">
      <c r="B14" s="42" t="s">
        <v>182</v>
      </c>
      <c r="C14" s="43">
        <f>INDEX(EC伊那酒税計算用!$24:$41,MATCH(税務署報告用EC伊那!$H14,EC伊那酒税計算用!$A$24:$A$41,0),MATCH(税務署報告用EC伊那!$C$1,EC伊那酒税計算用!$24:$24,0))</f>
        <v>0</v>
      </c>
      <c r="D14" s="43"/>
      <c r="E14" s="43">
        <f>INDEX(EC伊那酒税計算用!$72:$89,MATCH(税務署報告用EC伊那!$H14,EC伊那酒税計算用!$A$72:$A$89,0),MATCH(税務署報告用EC伊那!$C$1,EC伊那酒税計算用!$72:$72,0))</f>
        <v>0</v>
      </c>
      <c r="F14" s="43">
        <f>VLOOKUP(H14,EC伊那酒税計算用!$A$93:$E$110,5,FALSE)</f>
        <v>0</v>
      </c>
      <c r="H14" s="35" t="str">
        <f t="shared" si="0"/>
        <v>ブランデー</v>
      </c>
    </row>
    <row r="15" spans="1:10" s="35" customFormat="1" ht="26.4">
      <c r="B15" s="42" t="s">
        <v>183</v>
      </c>
      <c r="C15" s="43">
        <f>INDEX(EC伊那酒税計算用!$24:$41,MATCH(税務署報告用EC伊那!$H15,EC伊那酒税計算用!$A$24:$A$41,0),MATCH(税務署報告用EC伊那!$C$1,EC伊那酒税計算用!$24:$24,0))</f>
        <v>0</v>
      </c>
      <c r="D15" s="43"/>
      <c r="E15" s="43">
        <f>INDEX(EC伊那酒税計算用!$72:$89,MATCH(税務署報告用EC伊那!$H15,EC伊那酒税計算用!$A$72:$A$89,0),MATCH(税務署報告用EC伊那!$C$1,EC伊那酒税計算用!$72:$72,0))</f>
        <v>0</v>
      </c>
      <c r="F15" s="43">
        <f>VLOOKUP(H15,EC伊那酒税計算用!$A$93:$E$110,5,FALSE)</f>
        <v>0</v>
      </c>
      <c r="H15" s="35" t="str">
        <f t="shared" si="0"/>
        <v>原料用アルコール</v>
      </c>
    </row>
    <row r="16" spans="1:10" s="35" customFormat="1" ht="26.4">
      <c r="B16" s="42" t="s">
        <v>184</v>
      </c>
      <c r="C16" s="43">
        <f>INDEX(EC伊那酒税計算用!$24:$41,MATCH(税務署報告用EC伊那!$H16,EC伊那酒税計算用!$A$24:$A$41,0),MATCH(税務署報告用EC伊那!$C$1,EC伊那酒税計算用!$24:$24,0))</f>
        <v>0</v>
      </c>
      <c r="D16" s="43"/>
      <c r="E16" s="43">
        <f>INDEX(EC伊那酒税計算用!$72:$89,MATCH(税務署報告用EC伊那!$H16,EC伊那酒税計算用!$A$72:$A$89,0),MATCH(税務署報告用EC伊那!$C$1,EC伊那酒税計算用!$72:$72,0))</f>
        <v>0</v>
      </c>
      <c r="F16" s="43">
        <f>VLOOKUP(H16,EC伊那酒税計算用!$A$93:$E$110,5,FALSE)</f>
        <v>0</v>
      </c>
      <c r="H16" s="35" t="str">
        <f t="shared" si="0"/>
        <v>発泡酒</v>
      </c>
    </row>
    <row r="17" spans="1:8" s="35" customFormat="1" ht="26.4">
      <c r="B17" s="42" t="s">
        <v>185</v>
      </c>
      <c r="C17" s="43">
        <f>INDEX(EC伊那酒税計算用!$24:$41,MATCH(税務署報告用EC伊那!$H17,EC伊那酒税計算用!$A$24:$A$41,0),MATCH(税務署報告用EC伊那!$C$1,EC伊那酒税計算用!$24:$24,0))</f>
        <v>0</v>
      </c>
      <c r="D17" s="43"/>
      <c r="E17" s="43">
        <f>INDEX(EC伊那酒税計算用!$72:$89,MATCH(税務署報告用EC伊那!$H17,EC伊那酒税計算用!$A$72:$A$89,0),MATCH(税務署報告用EC伊那!$C$1,EC伊那酒税計算用!$72:$72,0))</f>
        <v>0</v>
      </c>
      <c r="F17" s="43">
        <f>VLOOKUP(H17,EC伊那酒税計算用!$A$93:$E$110,5,FALSE)</f>
        <v>0</v>
      </c>
      <c r="H17" s="35" t="str">
        <f t="shared" si="0"/>
        <v>その他の醸造酒</v>
      </c>
    </row>
    <row r="18" spans="1:8" s="35" customFormat="1" ht="26.4">
      <c r="B18" s="42" t="s">
        <v>186</v>
      </c>
      <c r="C18" s="43">
        <f>INDEX(EC伊那酒税計算用!$24:$41,MATCH(税務署報告用EC伊那!$H18,EC伊那酒税計算用!$A$24:$A$41,0),MATCH(税務署報告用EC伊那!$C$1,EC伊那酒税計算用!$24:$24,0))</f>
        <v>0</v>
      </c>
      <c r="D18" s="43"/>
      <c r="E18" s="43">
        <f>INDEX(EC伊那酒税計算用!$72:$89,MATCH(税務署報告用EC伊那!$H18,EC伊那酒税計算用!$A$72:$A$89,0),MATCH(税務署報告用EC伊那!$C$1,EC伊那酒税計算用!$72:$72,0))</f>
        <v>0</v>
      </c>
      <c r="F18" s="43">
        <f>VLOOKUP(H18,EC伊那酒税計算用!$A$93:$E$110,5,FALSE)</f>
        <v>0</v>
      </c>
      <c r="H18" s="35" t="str">
        <f t="shared" si="0"/>
        <v>スピリッツ</v>
      </c>
    </row>
    <row r="19" spans="1:8" s="35" customFormat="1" ht="26.4">
      <c r="B19" s="42" t="s">
        <v>187</v>
      </c>
      <c r="C19" s="43">
        <f>INDEX(EC伊那酒税計算用!$24:$41,MATCH(税務署報告用EC伊那!$H19,EC伊那酒税計算用!$A$24:$A$41,0),MATCH(税務署報告用EC伊那!$C$1,EC伊那酒税計算用!$24:$24,0))</f>
        <v>0</v>
      </c>
      <c r="D19" s="43"/>
      <c r="E19" s="43">
        <f>INDEX(EC伊那酒税計算用!$72:$89,MATCH(税務署報告用EC伊那!$H19,EC伊那酒税計算用!$A$72:$A$89,0),MATCH(税務署報告用EC伊那!$C$1,EC伊那酒税計算用!$72:$72,0))</f>
        <v>0</v>
      </c>
      <c r="F19" s="43">
        <f>VLOOKUP(H19,EC伊那酒税計算用!$A$93:$E$110,5,FALSE)</f>
        <v>0</v>
      </c>
      <c r="H19" s="35" t="str">
        <f t="shared" si="0"/>
        <v>リキュール</v>
      </c>
    </row>
    <row r="20" spans="1:8" s="35" customFormat="1" ht="26.4">
      <c r="B20" s="42" t="s">
        <v>188</v>
      </c>
      <c r="C20" s="43">
        <f>INDEX(EC伊那酒税計算用!$24:$41,MATCH(税務署報告用EC伊那!$H20,EC伊那酒税計算用!$A$24:$A$41,0),MATCH(税務署報告用EC伊那!$C$1,EC伊那酒税計算用!$24:$24,0))</f>
        <v>0</v>
      </c>
      <c r="D20" s="43"/>
      <c r="E20" s="43">
        <f>INDEX(EC伊那酒税計算用!$72:$89,MATCH(税務署報告用EC伊那!$H20,EC伊那酒税計算用!$A$72:$A$89,0),MATCH(税務署報告用EC伊那!$C$1,EC伊那酒税計算用!$72:$72,0))</f>
        <v>0</v>
      </c>
      <c r="F20" s="43">
        <f>VLOOKUP(H20,EC伊那酒税計算用!$A$93:$E$110,5,FALSE)</f>
        <v>0</v>
      </c>
      <c r="H20" s="35" t="str">
        <f t="shared" si="0"/>
        <v>雑酒</v>
      </c>
    </row>
    <row r="21" spans="1:8" s="35" customFormat="1" ht="26.4">
      <c r="B21" s="42" t="s">
        <v>189</v>
      </c>
      <c r="C21" s="43">
        <f>SUM(C5:C20)</f>
        <v>0</v>
      </c>
      <c r="D21" s="43">
        <f>SUM(D5:D20)</f>
        <v>0</v>
      </c>
      <c r="E21" s="43">
        <f>SUM(E5:E20)</f>
        <v>0</v>
      </c>
      <c r="F21" s="43">
        <f>SUM(F5:F20)</f>
        <v>2</v>
      </c>
    </row>
    <row r="22" spans="1:8" s="35" customFormat="1" ht="26.4">
      <c r="B22" s="42" t="s">
        <v>190</v>
      </c>
      <c r="C22" s="43">
        <f>INDEX(EC伊那酒税計算用!$24:$41,MATCH(税務署報告用EC伊那!$H22,EC伊那酒税計算用!$A$24:$A$41,0),MATCH(税務署報告用EC伊那!$C$1,EC伊那酒税計算用!$24:$24,0))</f>
        <v>0</v>
      </c>
      <c r="D22" s="43"/>
      <c r="E22" s="43">
        <f>INDEX(EC伊那酒税計算用!$72:$89,MATCH(税務署報告用EC伊那!$H22,EC伊那酒税計算用!$A$72:$A$89,0),MATCH(税務署報告用EC伊那!$C$1,EC伊那酒税計算用!$72:$72,0))</f>
        <v>0</v>
      </c>
      <c r="F22" s="43">
        <f>VLOOKUP(H22,EC伊那酒税計算用!$A$93:$E$110,5,FALSE)</f>
        <v>0</v>
      </c>
      <c r="H22" s="35" t="str">
        <f t="shared" si="0"/>
        <v>粉末酒</v>
      </c>
    </row>
    <row r="25" spans="1:8" s="44" customFormat="1" ht="22.2">
      <c r="A25" s="44" t="s">
        <v>191</v>
      </c>
    </row>
    <row r="26" spans="1:8" s="44" customFormat="1" ht="22.2">
      <c r="B26" s="45" t="e">
        <f>HLOOKUP($C$1,酒税集計pivot!271:272,2,FALSE)</f>
        <v>#N/A</v>
      </c>
      <c r="C26" s="44" t="s">
        <v>192</v>
      </c>
    </row>
    <row r="27" spans="1:8" s="44" customFormat="1" ht="22.2"/>
    <row r="28" spans="1:8" s="44" customFormat="1" ht="22.2">
      <c r="B28" s="44" t="s">
        <v>270</v>
      </c>
    </row>
    <row r="29" spans="1:8" s="44" customFormat="1" ht="22.2">
      <c r="B29" s="70" t="s">
        <v>310</v>
      </c>
      <c r="C29" s="71">
        <f>INDEX(EC伊那酒税計算用!$120:$133,MATCH($B29,EC伊那酒税計算用!$A$120:$A$133,0),MATCH($C$1,EC伊那酒税計算用!$120:$120,0))</f>
        <v>0</v>
      </c>
    </row>
    <row r="30" spans="1:8" s="44" customFormat="1" ht="22.2">
      <c r="B30" s="70" t="s">
        <v>309</v>
      </c>
      <c r="C30" s="71">
        <f>INDEX(EC伊那酒税計算用!$120:$133,MATCH($B30,EC伊那酒税計算用!$A$120:$A$133,0),MATCH($C$1,EC伊那酒税計算用!$120:$120,0))</f>
        <v>0</v>
      </c>
    </row>
    <row r="31" spans="1:8" s="44" customFormat="1" ht="22.2">
      <c r="B31" s="57" t="s">
        <v>308</v>
      </c>
      <c r="C31" s="71">
        <f>INDEX(EC伊那酒税計算用!$120:$133,MATCH($B31,EC伊那酒税計算用!$A$120:$A$133,0),MATCH($C$1,EC伊那酒税計算用!$120:$120,0))</f>
        <v>0</v>
      </c>
    </row>
    <row r="33" spans="2:3" ht="22.2">
      <c r="B33" s="44" t="s">
        <v>287</v>
      </c>
    </row>
    <row r="34" spans="2:3" ht="22.2">
      <c r="B34" s="70" t="s">
        <v>306</v>
      </c>
      <c r="C34" s="71">
        <f>INDEX(EC伊那酒税計算用!$120:$133,MATCH($B34,EC伊那酒税計算用!$A$120:$A$133,0),MATCH($C$1,EC伊那酒税計算用!$120:$120,0))</f>
        <v>0</v>
      </c>
    </row>
    <row r="36" spans="2:3">
      <c r="B36" t="s">
        <v>272</v>
      </c>
    </row>
    <row r="37" spans="2:3" ht="22.2">
      <c r="B37" s="57" t="s">
        <v>307</v>
      </c>
      <c r="C37" s="71">
        <f>INDEX(EC伊那酒税計算用!$120:$133,MATCH($B37,EC伊那酒税計算用!$A$120:$A$133,0),MATCH($C$1,EC伊那酒税計算用!$120:$120,0))</f>
        <v>0</v>
      </c>
    </row>
  </sheetData>
  <sheetProtection sheet="1" objects="1" scenarios="1"/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horizontalDpi="4294967293" r:id="rId1"/>
  <ignoredErrors>
    <ignoredError sqref="F2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E8F83-0282-4854-A11E-23B96F02C86C}">
  <sheetPr codeName="Sheet10">
    <tabColor theme="5" tint="0.39997558519241921"/>
  </sheetPr>
  <dimension ref="A1:J37"/>
  <sheetViews>
    <sheetView view="pageBreakPreview" zoomScaleNormal="100" zoomScaleSheetLayoutView="100" workbookViewId="0"/>
  </sheetViews>
  <sheetFormatPr defaultRowHeight="18"/>
  <cols>
    <col min="1" max="1" width="2.59765625" customWidth="1"/>
    <col min="2" max="2" width="25.09765625" bestFit="1" customWidth="1"/>
    <col min="3" max="4" width="27.09765625" bestFit="1" customWidth="1"/>
    <col min="5" max="5" width="16.59765625" bestFit="1" customWidth="1"/>
    <col min="6" max="6" width="18.09765625" bestFit="1" customWidth="1"/>
    <col min="8" max="8" width="11.296875" bestFit="1" customWidth="1"/>
  </cols>
  <sheetData>
    <row r="1" spans="1:10" s="35" customFormat="1" ht="22.2">
      <c r="B1" s="36"/>
      <c r="C1" s="72">
        <v>2023</v>
      </c>
      <c r="D1" s="35" t="s">
        <v>151</v>
      </c>
      <c r="F1" s="73" t="s">
        <v>271</v>
      </c>
      <c r="J1" s="35" t="s">
        <v>271</v>
      </c>
    </row>
    <row r="2" spans="1:10" s="35" customFormat="1" ht="22.2">
      <c r="A2" s="35" t="s">
        <v>169</v>
      </c>
      <c r="F2" s="74">
        <f ca="1">TODAY()</f>
        <v>45389</v>
      </c>
    </row>
    <row r="3" spans="1:10" s="35" customFormat="1" ht="22.2">
      <c r="B3" s="38"/>
      <c r="C3" s="39" t="s">
        <v>170</v>
      </c>
      <c r="D3" s="39"/>
      <c r="E3" s="34" t="s">
        <v>167</v>
      </c>
      <c r="F3" s="33" t="s">
        <v>168</v>
      </c>
    </row>
    <row r="4" spans="1:10" s="35" customFormat="1" ht="22.2">
      <c r="B4" s="40" t="s">
        <v>171</v>
      </c>
      <c r="C4" s="33" t="s">
        <v>165</v>
      </c>
      <c r="D4" s="33" t="s">
        <v>166</v>
      </c>
      <c r="E4" s="41" t="s">
        <v>172</v>
      </c>
      <c r="F4" s="41" t="s">
        <v>172</v>
      </c>
      <c r="H4" s="35" t="s">
        <v>194</v>
      </c>
    </row>
    <row r="5" spans="1:10" s="35" customFormat="1" ht="26.4">
      <c r="B5" s="42" t="s">
        <v>173</v>
      </c>
      <c r="C5" s="43"/>
      <c r="D5" s="43"/>
      <c r="E5" s="43">
        <f>INDEX(アピタ飯田店酒税計算用!$26:$43,MATCH($H5,アピタ飯田店酒税計算用!$A$26:$A$43,0),MATCH($C$1,アピタ飯田店酒税計算用!$26:$26,0))</f>
        <v>0</v>
      </c>
      <c r="F5" s="43">
        <f>VLOOKUP(H5,アピタ飯田店酒税計算用!$A$54:$C$71,3,FALSE)</f>
        <v>0</v>
      </c>
      <c r="H5" s="35" t="str">
        <f>RIGHT(B5,LEN(B5)-1)</f>
        <v>清酒</v>
      </c>
      <c r="I5" s="46"/>
    </row>
    <row r="6" spans="1:10" s="35" customFormat="1" ht="26.4">
      <c r="B6" s="42" t="s">
        <v>174</v>
      </c>
      <c r="C6" s="43"/>
      <c r="D6" s="43"/>
      <c r="E6" s="43">
        <f>INDEX(アピタ飯田店酒税計算用!$26:$43,MATCH($H6,アピタ飯田店酒税計算用!$A$26:$A$43,0),MATCH($C$1,アピタ飯田店酒税計算用!$26:$26,0))</f>
        <v>0</v>
      </c>
      <c r="F6" s="43">
        <f>VLOOKUP(H6,アピタ飯田店酒税計算用!$A$54:$C$71,3,FALSE)</f>
        <v>0</v>
      </c>
      <c r="H6" s="35" t="str">
        <f t="shared" ref="H6:H22" si="0">RIGHT(B6,LEN(B6)-1)</f>
        <v>合成清酒</v>
      </c>
    </row>
    <row r="7" spans="1:10" s="35" customFormat="1" ht="26.4">
      <c r="B7" s="42" t="s">
        <v>175</v>
      </c>
      <c r="C7" s="43"/>
      <c r="D7" s="43"/>
      <c r="E7" s="43">
        <f>INDEX(アピタ飯田店酒税計算用!$26:$43,MATCH($H7,アピタ飯田店酒税計算用!$A$26:$A$43,0),MATCH($C$1,アピタ飯田店酒税計算用!$26:$26,0))</f>
        <v>0</v>
      </c>
      <c r="F7" s="43">
        <f>VLOOKUP(H7,アピタ飯田店酒税計算用!$A$54:$C$71,3,FALSE)</f>
        <v>0</v>
      </c>
      <c r="H7" s="35" t="str">
        <f t="shared" si="0"/>
        <v>連続式蒸留焼酎</v>
      </c>
    </row>
    <row r="8" spans="1:10" s="35" customFormat="1" ht="26.4">
      <c r="B8" s="42" t="s">
        <v>176</v>
      </c>
      <c r="C8" s="43"/>
      <c r="D8" s="43"/>
      <c r="E8" s="43">
        <f>INDEX(アピタ飯田店酒税計算用!$26:$43,MATCH($H8,アピタ飯田店酒税計算用!$A$26:$A$43,0),MATCH($C$1,アピタ飯田店酒税計算用!$26:$26,0))</f>
        <v>0</v>
      </c>
      <c r="F8" s="43">
        <f>VLOOKUP(H8,アピタ飯田店酒税計算用!$A$54:$C$71,3,FALSE)</f>
        <v>0</v>
      </c>
      <c r="H8" s="35" t="str">
        <f t="shared" si="0"/>
        <v>単式蒸留焼酎</v>
      </c>
    </row>
    <row r="9" spans="1:10" s="35" customFormat="1" ht="26.4">
      <c r="B9" s="42" t="s">
        <v>177</v>
      </c>
      <c r="C9" s="43"/>
      <c r="D9" s="43"/>
      <c r="E9" s="43">
        <f>INDEX(アピタ飯田店酒税計算用!$26:$43,MATCH($H9,アピタ飯田店酒税計算用!$A$26:$A$43,0),MATCH($C$1,アピタ飯田店酒税計算用!$26:$26,0))</f>
        <v>0</v>
      </c>
      <c r="F9" s="43">
        <f>VLOOKUP(H9,アピタ飯田店酒税計算用!$A$54:$C$71,3,FALSE)</f>
        <v>0</v>
      </c>
      <c r="H9" s="35" t="str">
        <f t="shared" si="0"/>
        <v>みりん</v>
      </c>
    </row>
    <row r="10" spans="1:10" s="35" customFormat="1" ht="26.4">
      <c r="B10" s="42" t="s">
        <v>178</v>
      </c>
      <c r="C10" s="43"/>
      <c r="D10" s="43"/>
      <c r="E10" s="43">
        <f>INDEX(アピタ飯田店酒税計算用!$26:$43,MATCH($H10,アピタ飯田店酒税計算用!$A$26:$A$43,0),MATCH($C$1,アピタ飯田店酒税計算用!$26:$26,0))</f>
        <v>0</v>
      </c>
      <c r="F10" s="43">
        <f>VLOOKUP(H10,アピタ飯田店酒税計算用!$A$54:$C$71,3,FALSE)</f>
        <v>0</v>
      </c>
      <c r="H10" s="35" t="str">
        <f t="shared" si="0"/>
        <v>ビール</v>
      </c>
    </row>
    <row r="11" spans="1:10" s="35" customFormat="1" ht="26.4">
      <c r="B11" s="42" t="s">
        <v>179</v>
      </c>
      <c r="C11" s="43"/>
      <c r="D11" s="43"/>
      <c r="E11" s="43">
        <f>INDEX(アピタ飯田店酒税計算用!$26:$43,MATCH($H11,アピタ飯田店酒税計算用!$A$26:$A$43,0),MATCH($C$1,アピタ飯田店酒税計算用!$26:$26,0))</f>
        <v>0</v>
      </c>
      <c r="F11" s="43">
        <f>VLOOKUP(H11,アピタ飯田店酒税計算用!$A$54:$C$71,3,FALSE)</f>
        <v>0</v>
      </c>
      <c r="H11" s="35" t="str">
        <f t="shared" si="0"/>
        <v>果実酒</v>
      </c>
    </row>
    <row r="12" spans="1:10" s="35" customFormat="1" ht="26.4">
      <c r="B12" s="42" t="s">
        <v>180</v>
      </c>
      <c r="C12" s="43"/>
      <c r="D12" s="43"/>
      <c r="E12" s="43">
        <f>INDEX(アピタ飯田店酒税計算用!$26:$43,MATCH($H12,アピタ飯田店酒税計算用!$A$26:$A$43,0),MATCH($C$1,アピタ飯田店酒税計算用!$26:$26,0))</f>
        <v>0</v>
      </c>
      <c r="F12" s="43">
        <f>VLOOKUP(H12,アピタ飯田店酒税計算用!$A$54:$C$71,3,FALSE)</f>
        <v>0</v>
      </c>
      <c r="H12" s="35" t="str">
        <f t="shared" si="0"/>
        <v>甘味果実酒</v>
      </c>
    </row>
    <row r="13" spans="1:10" s="35" customFormat="1" ht="26.4">
      <c r="B13" s="42" t="s">
        <v>181</v>
      </c>
      <c r="C13" s="43"/>
      <c r="D13" s="43"/>
      <c r="E13" s="43">
        <f>INDEX(アピタ飯田店酒税計算用!$26:$43,MATCH($H13,アピタ飯田店酒税計算用!$A$26:$A$43,0),MATCH($C$1,アピタ飯田店酒税計算用!$26:$26,0))</f>
        <v>0</v>
      </c>
      <c r="F13" s="43">
        <f>VLOOKUP(H13,アピタ飯田店酒税計算用!$A$54:$C$71,3,FALSE)</f>
        <v>0</v>
      </c>
      <c r="H13" s="35" t="str">
        <f t="shared" si="0"/>
        <v>ウイスキー</v>
      </c>
    </row>
    <row r="14" spans="1:10" s="35" customFormat="1" ht="26.4">
      <c r="B14" s="42" t="s">
        <v>182</v>
      </c>
      <c r="C14" s="43"/>
      <c r="D14" s="43"/>
      <c r="E14" s="43">
        <f>INDEX(アピタ飯田店酒税計算用!$26:$43,MATCH($H14,アピタ飯田店酒税計算用!$A$26:$A$43,0),MATCH($C$1,アピタ飯田店酒税計算用!$26:$26,0))</f>
        <v>0</v>
      </c>
      <c r="F14" s="43">
        <f>VLOOKUP(H14,アピタ飯田店酒税計算用!$A$54:$C$71,3,FALSE)</f>
        <v>0</v>
      </c>
      <c r="H14" s="35" t="str">
        <f t="shared" si="0"/>
        <v>ブランデー</v>
      </c>
    </row>
    <row r="15" spans="1:10" s="35" customFormat="1" ht="26.4">
      <c r="B15" s="42" t="s">
        <v>183</v>
      </c>
      <c r="C15" s="43"/>
      <c r="D15" s="43"/>
      <c r="E15" s="43">
        <f>INDEX(アピタ飯田店酒税計算用!$26:$43,MATCH($H15,アピタ飯田店酒税計算用!$A$26:$A$43,0),MATCH($C$1,アピタ飯田店酒税計算用!$26:$26,0))</f>
        <v>0</v>
      </c>
      <c r="F15" s="43">
        <f>VLOOKUP(H15,アピタ飯田店酒税計算用!$A$54:$C$71,3,FALSE)</f>
        <v>0</v>
      </c>
      <c r="H15" s="35" t="str">
        <f t="shared" si="0"/>
        <v>原料用アルコール</v>
      </c>
    </row>
    <row r="16" spans="1:10" s="35" customFormat="1" ht="26.4">
      <c r="B16" s="42" t="s">
        <v>184</v>
      </c>
      <c r="C16" s="43"/>
      <c r="D16" s="43"/>
      <c r="E16" s="43">
        <f>INDEX(アピタ飯田店酒税計算用!$26:$43,MATCH($H16,アピタ飯田店酒税計算用!$A$26:$A$43,0),MATCH($C$1,アピタ飯田店酒税計算用!$26:$26,0))</f>
        <v>0</v>
      </c>
      <c r="F16" s="43">
        <f>VLOOKUP(H16,アピタ飯田店酒税計算用!$A$54:$C$71,3,FALSE)</f>
        <v>0</v>
      </c>
      <c r="H16" s="35" t="str">
        <f t="shared" si="0"/>
        <v>発泡酒</v>
      </c>
    </row>
    <row r="17" spans="1:8" s="35" customFormat="1" ht="26.4">
      <c r="B17" s="42" t="s">
        <v>185</v>
      </c>
      <c r="C17" s="43"/>
      <c r="D17" s="43"/>
      <c r="E17" s="43">
        <f>INDEX(アピタ飯田店酒税計算用!$26:$43,MATCH($H17,アピタ飯田店酒税計算用!$A$26:$A$43,0),MATCH($C$1,アピタ飯田店酒税計算用!$26:$26,0))</f>
        <v>0</v>
      </c>
      <c r="F17" s="43">
        <f>VLOOKUP(H17,アピタ飯田店酒税計算用!$A$54:$C$71,3,FALSE)</f>
        <v>0</v>
      </c>
      <c r="H17" s="35" t="str">
        <f t="shared" si="0"/>
        <v>その他の醸造酒</v>
      </c>
    </row>
    <row r="18" spans="1:8" s="35" customFormat="1" ht="26.4">
      <c r="B18" s="42" t="s">
        <v>186</v>
      </c>
      <c r="C18" s="43"/>
      <c r="D18" s="43"/>
      <c r="E18" s="43">
        <f>INDEX(アピタ飯田店酒税計算用!$26:$43,MATCH($H18,アピタ飯田店酒税計算用!$A$26:$A$43,0),MATCH($C$1,アピタ飯田店酒税計算用!$26:$26,0))</f>
        <v>0</v>
      </c>
      <c r="F18" s="43">
        <f>VLOOKUP(H18,アピタ飯田店酒税計算用!$A$54:$C$71,3,FALSE)</f>
        <v>0</v>
      </c>
      <c r="H18" s="35" t="str">
        <f t="shared" si="0"/>
        <v>スピリッツ</v>
      </c>
    </row>
    <row r="19" spans="1:8" s="35" customFormat="1" ht="26.4">
      <c r="B19" s="42" t="s">
        <v>187</v>
      </c>
      <c r="C19" s="43"/>
      <c r="D19" s="43"/>
      <c r="E19" s="43">
        <f>INDEX(アピタ飯田店酒税計算用!$26:$43,MATCH($H19,アピタ飯田店酒税計算用!$A$26:$A$43,0),MATCH($C$1,アピタ飯田店酒税計算用!$26:$26,0))</f>
        <v>0</v>
      </c>
      <c r="F19" s="43">
        <f>VLOOKUP(H19,アピタ飯田店酒税計算用!$A$54:$C$71,3,FALSE)</f>
        <v>0</v>
      </c>
      <c r="H19" s="35" t="str">
        <f t="shared" si="0"/>
        <v>リキュール</v>
      </c>
    </row>
    <row r="20" spans="1:8" s="35" customFormat="1" ht="26.4">
      <c r="B20" s="42" t="s">
        <v>188</v>
      </c>
      <c r="C20" s="43"/>
      <c r="D20" s="43"/>
      <c r="E20" s="43">
        <f>INDEX(アピタ飯田店酒税計算用!$26:$43,MATCH($H20,アピタ飯田店酒税計算用!$A$26:$A$43,0),MATCH($C$1,アピタ飯田店酒税計算用!$26:$26,0))</f>
        <v>0</v>
      </c>
      <c r="F20" s="43">
        <f>VLOOKUP(H20,アピタ飯田店酒税計算用!$A$54:$C$71,3,FALSE)</f>
        <v>0</v>
      </c>
      <c r="H20" s="35" t="str">
        <f t="shared" si="0"/>
        <v>雑酒</v>
      </c>
    </row>
    <row r="21" spans="1:8" s="35" customFormat="1" ht="26.4">
      <c r="B21" s="42" t="s">
        <v>189</v>
      </c>
      <c r="C21" s="43">
        <f>SUM(C5:C20)</f>
        <v>0</v>
      </c>
      <c r="D21" s="43">
        <f>SUM(D5:D20)</f>
        <v>0</v>
      </c>
      <c r="E21" s="43">
        <f t="shared" ref="E21:F21" si="1">SUM(E5:E20)</f>
        <v>0</v>
      </c>
      <c r="F21" s="43">
        <f t="shared" si="1"/>
        <v>0</v>
      </c>
    </row>
    <row r="22" spans="1:8" s="35" customFormat="1" ht="26.4">
      <c r="B22" s="42" t="s">
        <v>190</v>
      </c>
      <c r="C22" s="43"/>
      <c r="D22" s="43"/>
      <c r="E22" s="43">
        <f>INDEX(アピタ飯田店酒税計算用!$26:$43,MATCH($H22,アピタ飯田店酒税計算用!$A$26:$A$43,0),MATCH($C$1,アピタ飯田店酒税計算用!$26:$26,0))</f>
        <v>0</v>
      </c>
      <c r="F22" s="43">
        <f>VLOOKUP(H22,アピタ飯田店酒税計算用!$A$54:$C$71,3,FALSE)</f>
        <v>0</v>
      </c>
      <c r="H22" s="35" t="str">
        <f t="shared" si="0"/>
        <v>粉末酒</v>
      </c>
    </row>
    <row r="25" spans="1:8" s="44" customFormat="1" ht="22.2">
      <c r="A25" s="44" t="s">
        <v>191</v>
      </c>
    </row>
    <row r="26" spans="1:8" s="44" customFormat="1" ht="22.2">
      <c r="B26" s="45" t="e">
        <f>HLOOKUP($C$1,酒税集計pivot!271:272,2,FALSE)</f>
        <v>#N/A</v>
      </c>
      <c r="C26" s="44" t="s">
        <v>192</v>
      </c>
    </row>
    <row r="27" spans="1:8" s="44" customFormat="1" ht="22.2"/>
    <row r="28" spans="1:8" s="44" customFormat="1" ht="22.2">
      <c r="B28" s="44" t="s">
        <v>270</v>
      </c>
    </row>
    <row r="29" spans="1:8" s="44" customFormat="1" ht="22.2">
      <c r="B29" s="70" t="s">
        <v>310</v>
      </c>
      <c r="C29" s="71">
        <f>INDEX(EC伊那酒税計算用!$120:$133,MATCH($B29,EC伊那酒税計算用!$A$120:$A$133,0),MATCH($C$1,EC伊那酒税計算用!$120:$120,0))</f>
        <v>0</v>
      </c>
    </row>
    <row r="30" spans="1:8" s="44" customFormat="1" ht="22.2">
      <c r="B30" s="70" t="s">
        <v>309</v>
      </c>
      <c r="C30" s="71">
        <f>INDEX(EC伊那酒税計算用!$120:$133,MATCH($B30,EC伊那酒税計算用!$A$120:$A$133,0),MATCH($C$1,EC伊那酒税計算用!$120:$120,0))</f>
        <v>0</v>
      </c>
    </row>
    <row r="31" spans="1:8" s="44" customFormat="1" ht="22.2">
      <c r="B31" s="57" t="s">
        <v>308</v>
      </c>
      <c r="C31" s="71">
        <f>INDEX(EC伊那酒税計算用!$120:$133,MATCH($B31,EC伊那酒税計算用!$A$120:$A$133,0),MATCH($C$1,EC伊那酒税計算用!$120:$120,0))</f>
        <v>0</v>
      </c>
    </row>
    <row r="33" spans="2:3" ht="22.2">
      <c r="B33" s="44" t="s">
        <v>287</v>
      </c>
    </row>
    <row r="34" spans="2:3" ht="22.2">
      <c r="B34" s="70" t="s">
        <v>306</v>
      </c>
      <c r="C34" s="71">
        <f>INDEX(EC伊那酒税計算用!$120:$133,MATCH($B34,EC伊那酒税計算用!$A$120:$A$133,0),MATCH($C$1,EC伊那酒税計算用!$120:$120,0))</f>
        <v>0</v>
      </c>
    </row>
    <row r="36" spans="2:3">
      <c r="B36" t="s">
        <v>272</v>
      </c>
    </row>
    <row r="37" spans="2:3" ht="22.2">
      <c r="B37" s="57" t="s">
        <v>307</v>
      </c>
      <c r="C37" s="71">
        <f>INDEX(EC伊那酒税計算用!$120:$133,MATCH($B37,EC伊那酒税計算用!$A$120:$A$133,0),MATCH($C$1,EC伊那酒税計算用!$120:$120,0))</f>
        <v>0</v>
      </c>
    </row>
  </sheetData>
  <sheetProtection sheet="1" objects="1" scenarios="1"/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4FFC4-D11C-4783-B8B7-968A9AF148AA}">
  <sheetPr codeName="Sheet11">
    <tabColor theme="5" tint="0.39997558519241921"/>
  </sheetPr>
  <dimension ref="A1:J37"/>
  <sheetViews>
    <sheetView view="pageBreakPreview" zoomScaleNormal="100" zoomScaleSheetLayoutView="100" workbookViewId="0"/>
  </sheetViews>
  <sheetFormatPr defaultRowHeight="18"/>
  <cols>
    <col min="1" max="1" width="2.59765625" customWidth="1"/>
    <col min="2" max="2" width="25.09765625" bestFit="1" customWidth="1"/>
    <col min="3" max="4" width="27.09765625" bestFit="1" customWidth="1"/>
    <col min="5" max="5" width="16.59765625" bestFit="1" customWidth="1"/>
    <col min="6" max="6" width="18.09765625" bestFit="1" customWidth="1"/>
    <col min="8" max="8" width="11.296875" bestFit="1" customWidth="1"/>
  </cols>
  <sheetData>
    <row r="1" spans="1:10" s="35" customFormat="1" ht="22.2">
      <c r="B1" s="36"/>
      <c r="C1" s="72">
        <v>2023</v>
      </c>
      <c r="D1" s="35" t="s">
        <v>151</v>
      </c>
      <c r="F1" s="73" t="s">
        <v>272</v>
      </c>
      <c r="J1" s="35" t="s">
        <v>272</v>
      </c>
    </row>
    <row r="2" spans="1:10" s="35" customFormat="1" ht="22.2">
      <c r="A2" s="35" t="s">
        <v>169</v>
      </c>
      <c r="F2" s="74">
        <f ca="1">TODAY()</f>
        <v>45389</v>
      </c>
    </row>
    <row r="3" spans="1:10" s="35" customFormat="1" ht="22.2">
      <c r="B3" s="38"/>
      <c r="C3" s="39" t="s">
        <v>170</v>
      </c>
      <c r="D3" s="39"/>
      <c r="E3" s="34" t="s">
        <v>167</v>
      </c>
      <c r="F3" s="33" t="s">
        <v>168</v>
      </c>
    </row>
    <row r="4" spans="1:10" s="35" customFormat="1" ht="22.2">
      <c r="B4" s="40" t="s">
        <v>171</v>
      </c>
      <c r="C4" s="33" t="s">
        <v>165</v>
      </c>
      <c r="D4" s="33" t="s">
        <v>166</v>
      </c>
      <c r="E4" s="41" t="s">
        <v>172</v>
      </c>
      <c r="F4" s="41" t="s">
        <v>172</v>
      </c>
      <c r="H4" s="35" t="s">
        <v>194</v>
      </c>
    </row>
    <row r="5" spans="1:10" s="35" customFormat="1" ht="26.4">
      <c r="B5" s="42" t="s">
        <v>173</v>
      </c>
      <c r="C5" s="43"/>
      <c r="D5" s="43"/>
      <c r="E5" s="43">
        <f>INDEX(かんてい局松本店酒税計算用!$26:$43,MATCH($H5,かんてい局松本店酒税計算用!$A$26:$A$43,0),MATCH($C$1,かんてい局松本店酒税計算用!$26:$26,0))</f>
        <v>0</v>
      </c>
      <c r="F5" s="43">
        <f>VLOOKUP(H5,かんてい局松本店酒税計算用!$A$54:$C$71,3,FALSE)</f>
        <v>0</v>
      </c>
      <c r="H5" s="35" t="str">
        <f>RIGHT(B5,LEN(B5)-1)</f>
        <v>清酒</v>
      </c>
      <c r="I5" s="46"/>
    </row>
    <row r="6" spans="1:10" s="35" customFormat="1" ht="26.4">
      <c r="B6" s="42" t="s">
        <v>174</v>
      </c>
      <c r="C6" s="43"/>
      <c r="D6" s="43"/>
      <c r="E6" s="43">
        <f>INDEX(かんてい局松本店酒税計算用!$26:$43,MATCH($H6,かんてい局松本店酒税計算用!$A$26:$A$43,0),MATCH($C$1,かんてい局松本店酒税計算用!$26:$26,0))</f>
        <v>0</v>
      </c>
      <c r="F6" s="43">
        <f>VLOOKUP(H6,かんてい局松本店酒税計算用!$A$54:$C$71,3,FALSE)</f>
        <v>0</v>
      </c>
      <c r="H6" s="35" t="str">
        <f t="shared" ref="H6:H22" si="0">RIGHT(B6,LEN(B6)-1)</f>
        <v>合成清酒</v>
      </c>
    </row>
    <row r="7" spans="1:10" s="35" customFormat="1" ht="26.4">
      <c r="B7" s="42" t="s">
        <v>175</v>
      </c>
      <c r="C7" s="43"/>
      <c r="D7" s="43"/>
      <c r="E7" s="43">
        <f>INDEX(かんてい局松本店酒税計算用!$26:$43,MATCH($H7,かんてい局松本店酒税計算用!$A$26:$A$43,0),MATCH($C$1,かんてい局松本店酒税計算用!$26:$26,0))</f>
        <v>0</v>
      </c>
      <c r="F7" s="43">
        <f>VLOOKUP(H7,かんてい局松本店酒税計算用!$A$54:$C$71,3,FALSE)</f>
        <v>0</v>
      </c>
      <c r="H7" s="35" t="str">
        <f t="shared" si="0"/>
        <v>連続式蒸留焼酎</v>
      </c>
    </row>
    <row r="8" spans="1:10" s="35" customFormat="1" ht="26.4">
      <c r="B8" s="42" t="s">
        <v>176</v>
      </c>
      <c r="C8" s="43"/>
      <c r="D8" s="43"/>
      <c r="E8" s="43">
        <f>INDEX(かんてい局松本店酒税計算用!$26:$43,MATCH($H8,かんてい局松本店酒税計算用!$A$26:$A$43,0),MATCH($C$1,かんてい局松本店酒税計算用!$26:$26,0))</f>
        <v>0</v>
      </c>
      <c r="F8" s="43">
        <f>VLOOKUP(H8,かんてい局松本店酒税計算用!$A$54:$C$71,3,FALSE)</f>
        <v>0</v>
      </c>
      <c r="H8" s="35" t="str">
        <f t="shared" si="0"/>
        <v>単式蒸留焼酎</v>
      </c>
    </row>
    <row r="9" spans="1:10" s="35" customFormat="1" ht="26.4">
      <c r="B9" s="42" t="s">
        <v>177</v>
      </c>
      <c r="C9" s="43"/>
      <c r="D9" s="43"/>
      <c r="E9" s="43">
        <f>INDEX(かんてい局松本店酒税計算用!$26:$43,MATCH($H9,かんてい局松本店酒税計算用!$A$26:$A$43,0),MATCH($C$1,かんてい局松本店酒税計算用!$26:$26,0))</f>
        <v>0</v>
      </c>
      <c r="F9" s="43">
        <f>VLOOKUP(H9,かんてい局松本店酒税計算用!$A$54:$C$71,3,FALSE)</f>
        <v>0</v>
      </c>
      <c r="H9" s="35" t="str">
        <f t="shared" si="0"/>
        <v>みりん</v>
      </c>
    </row>
    <row r="10" spans="1:10" s="35" customFormat="1" ht="26.4">
      <c r="B10" s="42" t="s">
        <v>178</v>
      </c>
      <c r="C10" s="43"/>
      <c r="D10" s="43"/>
      <c r="E10" s="43">
        <f>INDEX(かんてい局松本店酒税計算用!$26:$43,MATCH($H10,かんてい局松本店酒税計算用!$A$26:$A$43,0),MATCH($C$1,かんてい局松本店酒税計算用!$26:$26,0))</f>
        <v>0</v>
      </c>
      <c r="F10" s="43">
        <f>VLOOKUP(H10,かんてい局松本店酒税計算用!$A$54:$C$71,3,FALSE)</f>
        <v>0</v>
      </c>
      <c r="H10" s="35" t="str">
        <f t="shared" si="0"/>
        <v>ビール</v>
      </c>
    </row>
    <row r="11" spans="1:10" s="35" customFormat="1" ht="26.4">
      <c r="B11" s="42" t="s">
        <v>179</v>
      </c>
      <c r="C11" s="43"/>
      <c r="D11" s="43"/>
      <c r="E11" s="43">
        <f>INDEX(かんてい局松本店酒税計算用!$26:$43,MATCH($H11,かんてい局松本店酒税計算用!$A$26:$A$43,0),MATCH($C$1,かんてい局松本店酒税計算用!$26:$26,0))</f>
        <v>0</v>
      </c>
      <c r="F11" s="43">
        <f>VLOOKUP(H11,かんてい局松本店酒税計算用!$A$54:$C$71,3,FALSE)</f>
        <v>0</v>
      </c>
      <c r="H11" s="35" t="str">
        <f t="shared" si="0"/>
        <v>果実酒</v>
      </c>
    </row>
    <row r="12" spans="1:10" s="35" customFormat="1" ht="26.4">
      <c r="B12" s="42" t="s">
        <v>180</v>
      </c>
      <c r="C12" s="43"/>
      <c r="D12" s="43"/>
      <c r="E12" s="43">
        <f>INDEX(かんてい局松本店酒税計算用!$26:$43,MATCH($H12,かんてい局松本店酒税計算用!$A$26:$A$43,0),MATCH($C$1,かんてい局松本店酒税計算用!$26:$26,0))</f>
        <v>0</v>
      </c>
      <c r="F12" s="43">
        <f>VLOOKUP(H12,かんてい局松本店酒税計算用!$A$54:$C$71,3,FALSE)</f>
        <v>0</v>
      </c>
      <c r="H12" s="35" t="str">
        <f t="shared" si="0"/>
        <v>甘味果実酒</v>
      </c>
    </row>
    <row r="13" spans="1:10" s="35" customFormat="1" ht="26.4">
      <c r="B13" s="42" t="s">
        <v>181</v>
      </c>
      <c r="C13" s="43"/>
      <c r="D13" s="43"/>
      <c r="E13" s="43">
        <f>INDEX(かんてい局松本店酒税計算用!$26:$43,MATCH($H13,かんてい局松本店酒税計算用!$A$26:$A$43,0),MATCH($C$1,かんてい局松本店酒税計算用!$26:$26,0))</f>
        <v>0</v>
      </c>
      <c r="F13" s="43">
        <f>VLOOKUP(H13,かんてい局松本店酒税計算用!$A$54:$C$71,3,FALSE)</f>
        <v>0</v>
      </c>
      <c r="H13" s="35" t="str">
        <f t="shared" si="0"/>
        <v>ウイスキー</v>
      </c>
    </row>
    <row r="14" spans="1:10" s="35" customFormat="1" ht="26.4">
      <c r="B14" s="42" t="s">
        <v>182</v>
      </c>
      <c r="C14" s="43"/>
      <c r="D14" s="43"/>
      <c r="E14" s="43">
        <f>INDEX(かんてい局松本店酒税計算用!$26:$43,MATCH($H14,かんてい局松本店酒税計算用!$A$26:$A$43,0),MATCH($C$1,かんてい局松本店酒税計算用!$26:$26,0))</f>
        <v>0</v>
      </c>
      <c r="F14" s="43">
        <f>VLOOKUP(H14,かんてい局松本店酒税計算用!$A$54:$C$71,3,FALSE)</f>
        <v>0</v>
      </c>
      <c r="H14" s="35" t="str">
        <f t="shared" si="0"/>
        <v>ブランデー</v>
      </c>
    </row>
    <row r="15" spans="1:10" s="35" customFormat="1" ht="26.4">
      <c r="B15" s="42" t="s">
        <v>183</v>
      </c>
      <c r="C15" s="43"/>
      <c r="D15" s="43"/>
      <c r="E15" s="43">
        <f>INDEX(かんてい局松本店酒税計算用!$26:$43,MATCH($H15,かんてい局松本店酒税計算用!$A$26:$A$43,0),MATCH($C$1,かんてい局松本店酒税計算用!$26:$26,0))</f>
        <v>0</v>
      </c>
      <c r="F15" s="43">
        <f>VLOOKUP(H15,かんてい局松本店酒税計算用!$A$54:$C$71,3,FALSE)</f>
        <v>0</v>
      </c>
      <c r="H15" s="35" t="str">
        <f t="shared" si="0"/>
        <v>原料用アルコール</v>
      </c>
    </row>
    <row r="16" spans="1:10" s="35" customFormat="1" ht="26.4">
      <c r="B16" s="42" t="s">
        <v>184</v>
      </c>
      <c r="C16" s="43"/>
      <c r="D16" s="43"/>
      <c r="E16" s="43">
        <f>INDEX(かんてい局松本店酒税計算用!$26:$43,MATCH($H16,かんてい局松本店酒税計算用!$A$26:$A$43,0),MATCH($C$1,かんてい局松本店酒税計算用!$26:$26,0))</f>
        <v>0</v>
      </c>
      <c r="F16" s="43">
        <f>VLOOKUP(H16,かんてい局松本店酒税計算用!$A$54:$C$71,3,FALSE)</f>
        <v>0</v>
      </c>
      <c r="H16" s="35" t="str">
        <f t="shared" si="0"/>
        <v>発泡酒</v>
      </c>
    </row>
    <row r="17" spans="1:8" s="35" customFormat="1" ht="26.4">
      <c r="B17" s="42" t="s">
        <v>185</v>
      </c>
      <c r="C17" s="43"/>
      <c r="D17" s="43"/>
      <c r="E17" s="43">
        <f>INDEX(かんてい局松本店酒税計算用!$26:$43,MATCH($H17,かんてい局松本店酒税計算用!$A$26:$A$43,0),MATCH($C$1,かんてい局松本店酒税計算用!$26:$26,0))</f>
        <v>0</v>
      </c>
      <c r="F17" s="43">
        <f>VLOOKUP(H17,かんてい局松本店酒税計算用!$A$54:$C$71,3,FALSE)</f>
        <v>0</v>
      </c>
      <c r="H17" s="35" t="str">
        <f t="shared" si="0"/>
        <v>その他の醸造酒</v>
      </c>
    </row>
    <row r="18" spans="1:8" s="35" customFormat="1" ht="26.4">
      <c r="B18" s="42" t="s">
        <v>186</v>
      </c>
      <c r="C18" s="43"/>
      <c r="D18" s="43"/>
      <c r="E18" s="43">
        <f>INDEX(かんてい局松本店酒税計算用!$26:$43,MATCH($H18,かんてい局松本店酒税計算用!$A$26:$A$43,0),MATCH($C$1,かんてい局松本店酒税計算用!$26:$26,0))</f>
        <v>0</v>
      </c>
      <c r="F18" s="43">
        <f>VLOOKUP(H18,かんてい局松本店酒税計算用!$A$54:$C$71,3,FALSE)</f>
        <v>0</v>
      </c>
      <c r="H18" s="35" t="str">
        <f t="shared" si="0"/>
        <v>スピリッツ</v>
      </c>
    </row>
    <row r="19" spans="1:8" s="35" customFormat="1" ht="26.4">
      <c r="B19" s="42" t="s">
        <v>187</v>
      </c>
      <c r="C19" s="43"/>
      <c r="D19" s="43"/>
      <c r="E19" s="43">
        <f>INDEX(かんてい局松本店酒税計算用!$26:$43,MATCH($H19,かんてい局松本店酒税計算用!$A$26:$A$43,0),MATCH($C$1,かんてい局松本店酒税計算用!$26:$26,0))</f>
        <v>0</v>
      </c>
      <c r="F19" s="43">
        <f>VLOOKUP(H19,かんてい局松本店酒税計算用!$A$54:$C$71,3,FALSE)</f>
        <v>0</v>
      </c>
      <c r="H19" s="35" t="str">
        <f t="shared" si="0"/>
        <v>リキュール</v>
      </c>
    </row>
    <row r="20" spans="1:8" s="35" customFormat="1" ht="26.4">
      <c r="B20" s="42" t="s">
        <v>188</v>
      </c>
      <c r="C20" s="43"/>
      <c r="D20" s="43"/>
      <c r="E20" s="43">
        <f>INDEX(かんてい局松本店酒税計算用!$26:$43,MATCH($H20,かんてい局松本店酒税計算用!$A$26:$A$43,0),MATCH($C$1,かんてい局松本店酒税計算用!$26:$26,0))</f>
        <v>0</v>
      </c>
      <c r="F20" s="43">
        <f>VLOOKUP(H20,かんてい局松本店酒税計算用!$A$54:$C$71,3,FALSE)</f>
        <v>0</v>
      </c>
      <c r="H20" s="35" t="str">
        <f t="shared" si="0"/>
        <v>雑酒</v>
      </c>
    </row>
    <row r="21" spans="1:8" s="35" customFormat="1" ht="26.4">
      <c r="B21" s="42" t="s">
        <v>189</v>
      </c>
      <c r="C21" s="43">
        <f>SUM(C5:C20)</f>
        <v>0</v>
      </c>
      <c r="D21" s="43">
        <f>SUM(D5:D20)</f>
        <v>0</v>
      </c>
      <c r="E21" s="43">
        <f>SUM(E5:E20)</f>
        <v>0</v>
      </c>
      <c r="F21" s="43">
        <f>SUM(F5:F20)</f>
        <v>0</v>
      </c>
    </row>
    <row r="22" spans="1:8" s="35" customFormat="1" ht="26.4">
      <c r="B22" s="42" t="s">
        <v>190</v>
      </c>
      <c r="C22" s="43"/>
      <c r="D22" s="43"/>
      <c r="E22" s="43">
        <f>INDEX(かんてい局松本店酒税計算用!$26:$43,MATCH($H22,かんてい局松本店酒税計算用!$A$26:$A$43,0),MATCH($C$1,かんてい局松本店酒税計算用!$26:$26,0))</f>
        <v>0</v>
      </c>
      <c r="F22" s="43">
        <f>VLOOKUP(H22,かんてい局松本店酒税計算用!$A$54:$C$71,3,FALSE)</f>
        <v>0</v>
      </c>
      <c r="H22" s="35" t="str">
        <f t="shared" si="0"/>
        <v>粉末酒</v>
      </c>
    </row>
    <row r="25" spans="1:8" s="44" customFormat="1" ht="22.2">
      <c r="A25" s="44" t="s">
        <v>191</v>
      </c>
    </row>
    <row r="26" spans="1:8" s="44" customFormat="1" ht="22.2">
      <c r="B26" s="45" t="e">
        <f>HLOOKUP($C$1,酒税集計pivot!271:272,2,FALSE)</f>
        <v>#N/A</v>
      </c>
      <c r="C26" s="44" t="s">
        <v>192</v>
      </c>
    </row>
    <row r="27" spans="1:8" s="44" customFormat="1" ht="22.2"/>
    <row r="28" spans="1:8" s="44" customFormat="1" ht="22.2">
      <c r="B28" s="44" t="s">
        <v>270</v>
      </c>
    </row>
    <row r="29" spans="1:8" s="44" customFormat="1" ht="22.2">
      <c r="B29" s="70" t="s">
        <v>310</v>
      </c>
      <c r="C29" s="71">
        <f>INDEX(EC伊那酒税計算用!$120:$133,MATCH($B29,EC伊那酒税計算用!$A$120:$A$133,0),MATCH($C$1,EC伊那酒税計算用!$120:$120,0))</f>
        <v>0</v>
      </c>
    </row>
    <row r="30" spans="1:8" s="44" customFormat="1" ht="22.2">
      <c r="B30" s="70" t="s">
        <v>309</v>
      </c>
      <c r="C30" s="71">
        <f>INDEX(EC伊那酒税計算用!$120:$133,MATCH($B30,EC伊那酒税計算用!$A$120:$A$133,0),MATCH($C$1,EC伊那酒税計算用!$120:$120,0))</f>
        <v>0</v>
      </c>
    </row>
    <row r="31" spans="1:8" s="44" customFormat="1" ht="22.2">
      <c r="B31" s="57" t="s">
        <v>308</v>
      </c>
      <c r="C31" s="71">
        <f>INDEX(EC伊那酒税計算用!$120:$133,MATCH($B31,EC伊那酒税計算用!$A$120:$A$133,0),MATCH($C$1,EC伊那酒税計算用!$120:$120,0))</f>
        <v>0</v>
      </c>
    </row>
    <row r="33" spans="2:3" ht="22.2">
      <c r="B33" s="44" t="s">
        <v>287</v>
      </c>
    </row>
    <row r="34" spans="2:3" ht="22.2">
      <c r="B34" s="70" t="s">
        <v>306</v>
      </c>
      <c r="C34" s="71">
        <f>INDEX(EC伊那酒税計算用!$120:$133,MATCH($B34,EC伊那酒税計算用!$A$120:$A$133,0),MATCH($C$1,EC伊那酒税計算用!$120:$120,0))</f>
        <v>0</v>
      </c>
    </row>
    <row r="36" spans="2:3">
      <c r="B36" t="s">
        <v>272</v>
      </c>
    </row>
    <row r="37" spans="2:3" ht="22.2">
      <c r="B37" s="57" t="s">
        <v>307</v>
      </c>
      <c r="C37" s="71">
        <f>INDEX(EC伊那酒税計算用!$120:$133,MATCH($B37,EC伊那酒税計算用!$A$120:$A$133,0),MATCH($C$1,EC伊那酒税計算用!$120:$120,0))</f>
        <v>0</v>
      </c>
    </row>
  </sheetData>
  <sheetProtection sheet="1" objects="1" scenarios="1"/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8E8E9-CA50-4C2B-9898-B37159A41F64}">
  <dimension ref="A1:V130"/>
  <sheetViews>
    <sheetView workbookViewId="0"/>
  </sheetViews>
  <sheetFormatPr defaultRowHeight="18"/>
  <cols>
    <col min="1" max="1" width="16.19921875" bestFit="1" customWidth="1"/>
    <col min="2" max="2" width="8.8984375" bestFit="1" customWidth="1"/>
    <col min="3" max="5" width="9.3984375" bestFit="1" customWidth="1"/>
    <col min="6" max="22" width="8.8984375" bestFit="1" customWidth="1"/>
  </cols>
  <sheetData>
    <row r="1" spans="1:22">
      <c r="A1" t="s">
        <v>273</v>
      </c>
    </row>
    <row r="2" spans="1:22">
      <c r="B2">
        <v>2020</v>
      </c>
      <c r="C2">
        <v>2021</v>
      </c>
      <c r="D2">
        <v>2022</v>
      </c>
      <c r="E2">
        <v>2023</v>
      </c>
      <c r="F2">
        <v>2024</v>
      </c>
      <c r="G2">
        <v>2025</v>
      </c>
      <c r="H2">
        <v>2026</v>
      </c>
      <c r="I2">
        <v>2027</v>
      </c>
      <c r="J2">
        <v>2028</v>
      </c>
      <c r="K2">
        <v>2029</v>
      </c>
      <c r="L2">
        <v>2030</v>
      </c>
      <c r="M2">
        <v>2031</v>
      </c>
      <c r="N2">
        <v>2032</v>
      </c>
      <c r="O2">
        <v>2033</v>
      </c>
      <c r="P2">
        <v>2034</v>
      </c>
      <c r="Q2">
        <v>2035</v>
      </c>
      <c r="R2">
        <v>2036</v>
      </c>
      <c r="S2">
        <v>2037</v>
      </c>
      <c r="T2">
        <v>2038</v>
      </c>
      <c r="U2">
        <v>2039</v>
      </c>
      <c r="V2">
        <v>2040</v>
      </c>
    </row>
    <row r="3" spans="1:22">
      <c r="A3" t="str">
        <f>管理!$C$2</f>
        <v>清酒</v>
      </c>
      <c r="B3">
        <f>IFERROR(INDEX(年度・店舗別売上量!$121:$143,MATCH(EC伊那酒税計算用!$A3,年度・店舗別売上量!$A$121:$A$143,0),MATCH(EC伊那酒税計算用!B$2,年度・店舗別売上量!$121:$121,0)),0)</f>
        <v>0</v>
      </c>
      <c r="C3">
        <f>IFERROR(INDEX(年度・店舗別売上量!$121:$143,MATCH(EC伊那酒税計算用!$A3,年度・店舗別売上量!$A$121:$A$143,0),MATCH(EC伊那酒税計算用!C$2,年度・店舗別売上量!$121:$121,0)),0)</f>
        <v>0</v>
      </c>
      <c r="D3">
        <f>IFERROR(INDEX(年度・店舗別売上量!$121:$143,MATCH(EC伊那酒税計算用!$A3,年度・店舗別売上量!$A$121:$A$143,0),MATCH(EC伊那酒税計算用!D$2,年度・店舗別売上量!$121:$121,0)),0)</f>
        <v>0</v>
      </c>
      <c r="E3">
        <f>IFERROR(INDEX(年度・店舗別売上量!$121:$143,MATCH(EC伊那酒税計算用!$A3,年度・店舗別売上量!$A$121:$A$143,0),MATCH(EC伊那酒税計算用!E$2,年度・店舗別売上量!$121:$121,0)),0)</f>
        <v>0</v>
      </c>
      <c r="F3">
        <f>IFERROR(INDEX(年度・店舗別売上量!$121:$143,MATCH(EC伊那酒税計算用!$A3,年度・店舗別売上量!$A$121:$A$143,0),MATCH(EC伊那酒税計算用!F$2,年度・店舗別売上量!$121:$121,0)),0)</f>
        <v>0</v>
      </c>
      <c r="G3">
        <f>IFERROR(INDEX(年度・店舗別売上量!$121:$143,MATCH(EC伊那酒税計算用!$A3,年度・店舗別売上量!$A$121:$A$143,0),MATCH(EC伊那酒税計算用!G$2,年度・店舗別売上量!$121:$121,0)),0)</f>
        <v>0</v>
      </c>
      <c r="H3">
        <f>IFERROR(INDEX(年度・店舗別売上量!$121:$143,MATCH(EC伊那酒税計算用!$A3,年度・店舗別売上量!$A$121:$A$143,0),MATCH(EC伊那酒税計算用!H$2,年度・店舗別売上量!$121:$121,0)),0)</f>
        <v>0</v>
      </c>
      <c r="I3">
        <f>IFERROR(INDEX(年度・店舗別売上量!$121:$143,MATCH(EC伊那酒税計算用!$A3,年度・店舗別売上量!$A$121:$A$143,0),MATCH(EC伊那酒税計算用!I$2,年度・店舗別売上量!$121:$121,0)),0)</f>
        <v>0</v>
      </c>
      <c r="J3">
        <f>IFERROR(INDEX(年度・店舗別売上量!$121:$143,MATCH(EC伊那酒税計算用!$A3,年度・店舗別売上量!$A$121:$A$143,0),MATCH(EC伊那酒税計算用!J$2,年度・店舗別売上量!$121:$121,0)),0)</f>
        <v>0</v>
      </c>
      <c r="K3">
        <f>IFERROR(INDEX(年度・店舗別売上量!$121:$143,MATCH(EC伊那酒税計算用!$A3,年度・店舗別売上量!$A$121:$A$143,0),MATCH(EC伊那酒税計算用!K$2,年度・店舗別売上量!$121:$121,0)),0)</f>
        <v>0</v>
      </c>
      <c r="L3">
        <f>IFERROR(INDEX(年度・店舗別売上量!$121:$143,MATCH(EC伊那酒税計算用!$A3,年度・店舗別売上量!$A$121:$A$143,0),MATCH(EC伊那酒税計算用!L$2,年度・店舗別売上量!$121:$121,0)),0)</f>
        <v>0</v>
      </c>
      <c r="M3">
        <f>IFERROR(INDEX(年度・店舗別売上量!$121:$143,MATCH(EC伊那酒税計算用!$A3,年度・店舗別売上量!$A$121:$A$143,0),MATCH(EC伊那酒税計算用!M$2,年度・店舗別売上量!$121:$121,0)),0)</f>
        <v>0</v>
      </c>
      <c r="N3">
        <f>IFERROR(INDEX(年度・店舗別売上量!$121:$143,MATCH(EC伊那酒税計算用!$A3,年度・店舗別売上量!$A$121:$A$143,0),MATCH(EC伊那酒税計算用!N$2,年度・店舗別売上量!$121:$121,0)),0)</f>
        <v>0</v>
      </c>
      <c r="O3">
        <f>IFERROR(INDEX(年度・店舗別売上量!$121:$143,MATCH(EC伊那酒税計算用!$A3,年度・店舗別売上量!$A$121:$A$143,0),MATCH(EC伊那酒税計算用!O$2,年度・店舗別売上量!$121:$121,0)),0)</f>
        <v>0</v>
      </c>
      <c r="P3">
        <f>IFERROR(INDEX(年度・店舗別売上量!$121:$143,MATCH(EC伊那酒税計算用!$A3,年度・店舗別売上量!$A$121:$A$143,0),MATCH(EC伊那酒税計算用!P$2,年度・店舗別売上量!$121:$121,0)),0)</f>
        <v>0</v>
      </c>
      <c r="Q3">
        <f>IFERROR(INDEX(年度・店舗別売上量!$121:$143,MATCH(EC伊那酒税計算用!$A3,年度・店舗別売上量!$A$121:$A$143,0),MATCH(EC伊那酒税計算用!Q$2,年度・店舗別売上量!$121:$121,0)),0)</f>
        <v>0</v>
      </c>
      <c r="R3">
        <f>IFERROR(INDEX(年度・店舗別売上量!$121:$143,MATCH(EC伊那酒税計算用!$A3,年度・店舗別売上量!$A$121:$A$143,0),MATCH(EC伊那酒税計算用!R$2,年度・店舗別売上量!$121:$121,0)),0)</f>
        <v>0</v>
      </c>
      <c r="S3">
        <f>IFERROR(INDEX(年度・店舗別売上量!$121:$143,MATCH(EC伊那酒税計算用!$A3,年度・店舗別売上量!$A$121:$A$143,0),MATCH(EC伊那酒税計算用!S$2,年度・店舗別売上量!$121:$121,0)),0)</f>
        <v>0</v>
      </c>
      <c r="T3">
        <f>IFERROR(INDEX(年度・店舗別売上量!$121:$143,MATCH(EC伊那酒税計算用!$A3,年度・店舗別売上量!$A$121:$A$143,0),MATCH(EC伊那酒税計算用!T$2,年度・店舗別売上量!$121:$121,0)),0)</f>
        <v>0</v>
      </c>
      <c r="U3">
        <f>IFERROR(INDEX(年度・店舗別売上量!$121:$143,MATCH(EC伊那酒税計算用!$A3,年度・店舗別売上量!$A$121:$A$143,0),MATCH(EC伊那酒税計算用!U$2,年度・店舗別売上量!$121:$121,0)),0)</f>
        <v>0</v>
      </c>
      <c r="V3">
        <f>IFERROR(INDEX(年度・店舗別売上量!$121:$143,MATCH(EC伊那酒税計算用!$A3,年度・店舗別売上量!$A$121:$A$143,0),MATCH(EC伊那酒税計算用!V$2,年度・店舗別売上量!$121:$121,0)),0)</f>
        <v>0</v>
      </c>
    </row>
    <row r="4" spans="1:22">
      <c r="A4" t="str">
        <f>管理!$C$3</f>
        <v>合成清酒</v>
      </c>
      <c r="B4">
        <f>IFERROR(INDEX(年度・店舗別売上量!$121:$143,MATCH(EC伊那酒税計算用!$A4,年度・店舗別売上量!$A$121:$A$143,0),MATCH(EC伊那酒税計算用!B$2,年度・店舗別売上量!$121:$121,0)),0)</f>
        <v>0</v>
      </c>
      <c r="C4">
        <f>IFERROR(INDEX(年度・店舗別売上量!$121:$143,MATCH(EC伊那酒税計算用!$A4,年度・店舗別売上量!$A$121:$A$143,0),MATCH(EC伊那酒税計算用!C$2,年度・店舗別売上量!$121:$121,0)),0)</f>
        <v>0</v>
      </c>
      <c r="D4">
        <f>IFERROR(INDEX(年度・店舗別売上量!$121:$143,MATCH(EC伊那酒税計算用!$A4,年度・店舗別売上量!$A$121:$A$143,0),MATCH(EC伊那酒税計算用!D$2,年度・店舗別売上量!$121:$121,0)),0)</f>
        <v>0</v>
      </c>
      <c r="E4">
        <f>IFERROR(INDEX(年度・店舗別売上量!$121:$143,MATCH(EC伊那酒税計算用!$A4,年度・店舗別売上量!$A$121:$A$143,0),MATCH(EC伊那酒税計算用!E$2,年度・店舗別売上量!$121:$121,0)),0)</f>
        <v>0</v>
      </c>
      <c r="F4">
        <f>IFERROR(INDEX(年度・店舗別売上量!$121:$143,MATCH(EC伊那酒税計算用!$A4,年度・店舗別売上量!$A$121:$A$143,0),MATCH(EC伊那酒税計算用!F$2,年度・店舗別売上量!$121:$121,0)),0)</f>
        <v>0</v>
      </c>
      <c r="G4">
        <f>IFERROR(INDEX(年度・店舗別売上量!$121:$143,MATCH(EC伊那酒税計算用!$A4,年度・店舗別売上量!$A$121:$A$143,0),MATCH(EC伊那酒税計算用!G$2,年度・店舗別売上量!$121:$121,0)),0)</f>
        <v>0</v>
      </c>
      <c r="H4">
        <f>IFERROR(INDEX(年度・店舗別売上量!$121:$143,MATCH(EC伊那酒税計算用!$A4,年度・店舗別売上量!$A$121:$A$143,0),MATCH(EC伊那酒税計算用!H$2,年度・店舗別売上量!$121:$121,0)),0)</f>
        <v>0</v>
      </c>
      <c r="I4">
        <f>IFERROR(INDEX(年度・店舗別売上量!$121:$143,MATCH(EC伊那酒税計算用!$A4,年度・店舗別売上量!$A$121:$A$143,0),MATCH(EC伊那酒税計算用!I$2,年度・店舗別売上量!$121:$121,0)),0)</f>
        <v>0</v>
      </c>
      <c r="J4">
        <f>IFERROR(INDEX(年度・店舗別売上量!$121:$143,MATCH(EC伊那酒税計算用!$A4,年度・店舗別売上量!$A$121:$A$143,0),MATCH(EC伊那酒税計算用!J$2,年度・店舗別売上量!$121:$121,0)),0)</f>
        <v>0</v>
      </c>
      <c r="K4">
        <f>IFERROR(INDEX(年度・店舗別売上量!$121:$143,MATCH(EC伊那酒税計算用!$A4,年度・店舗別売上量!$A$121:$A$143,0),MATCH(EC伊那酒税計算用!K$2,年度・店舗別売上量!$121:$121,0)),0)</f>
        <v>0</v>
      </c>
      <c r="L4">
        <f>IFERROR(INDEX(年度・店舗別売上量!$121:$143,MATCH(EC伊那酒税計算用!$A4,年度・店舗別売上量!$A$121:$A$143,0),MATCH(EC伊那酒税計算用!L$2,年度・店舗別売上量!$121:$121,0)),0)</f>
        <v>0</v>
      </c>
      <c r="M4">
        <f>IFERROR(INDEX(年度・店舗別売上量!$121:$143,MATCH(EC伊那酒税計算用!$A4,年度・店舗別売上量!$A$121:$A$143,0),MATCH(EC伊那酒税計算用!M$2,年度・店舗別売上量!$121:$121,0)),0)</f>
        <v>0</v>
      </c>
      <c r="N4">
        <f>IFERROR(INDEX(年度・店舗別売上量!$121:$143,MATCH(EC伊那酒税計算用!$A4,年度・店舗別売上量!$A$121:$A$143,0),MATCH(EC伊那酒税計算用!N$2,年度・店舗別売上量!$121:$121,0)),0)</f>
        <v>0</v>
      </c>
      <c r="O4">
        <f>IFERROR(INDEX(年度・店舗別売上量!$121:$143,MATCH(EC伊那酒税計算用!$A4,年度・店舗別売上量!$A$121:$A$143,0),MATCH(EC伊那酒税計算用!O$2,年度・店舗別売上量!$121:$121,0)),0)</f>
        <v>0</v>
      </c>
      <c r="P4">
        <f>IFERROR(INDEX(年度・店舗別売上量!$121:$143,MATCH(EC伊那酒税計算用!$A4,年度・店舗別売上量!$A$121:$A$143,0),MATCH(EC伊那酒税計算用!P$2,年度・店舗別売上量!$121:$121,0)),0)</f>
        <v>0</v>
      </c>
      <c r="Q4">
        <f>IFERROR(INDEX(年度・店舗別売上量!$121:$143,MATCH(EC伊那酒税計算用!$A4,年度・店舗別売上量!$A$121:$A$143,0),MATCH(EC伊那酒税計算用!Q$2,年度・店舗別売上量!$121:$121,0)),0)</f>
        <v>0</v>
      </c>
      <c r="R4">
        <f>IFERROR(INDEX(年度・店舗別売上量!$121:$143,MATCH(EC伊那酒税計算用!$A4,年度・店舗別売上量!$A$121:$A$143,0),MATCH(EC伊那酒税計算用!R$2,年度・店舗別売上量!$121:$121,0)),0)</f>
        <v>0</v>
      </c>
      <c r="S4">
        <f>IFERROR(INDEX(年度・店舗別売上量!$121:$143,MATCH(EC伊那酒税計算用!$A4,年度・店舗別売上量!$A$121:$A$143,0),MATCH(EC伊那酒税計算用!S$2,年度・店舗別売上量!$121:$121,0)),0)</f>
        <v>0</v>
      </c>
      <c r="T4">
        <f>IFERROR(INDEX(年度・店舗別売上量!$121:$143,MATCH(EC伊那酒税計算用!$A4,年度・店舗別売上量!$A$121:$A$143,0),MATCH(EC伊那酒税計算用!T$2,年度・店舗別売上量!$121:$121,0)),0)</f>
        <v>0</v>
      </c>
      <c r="U4">
        <f>IFERROR(INDEX(年度・店舗別売上量!$121:$143,MATCH(EC伊那酒税計算用!$A4,年度・店舗別売上量!$A$121:$A$143,0),MATCH(EC伊那酒税計算用!U$2,年度・店舗別売上量!$121:$121,0)),0)</f>
        <v>0</v>
      </c>
      <c r="V4">
        <f>IFERROR(INDEX(年度・店舗別売上量!$121:$143,MATCH(EC伊那酒税計算用!$A4,年度・店舗別売上量!$A$121:$A$143,0),MATCH(EC伊那酒税計算用!V$2,年度・店舗別売上量!$121:$121,0)),0)</f>
        <v>0</v>
      </c>
    </row>
    <row r="5" spans="1:22">
      <c r="A5" t="str">
        <f>管理!$C$4</f>
        <v>連続式蒸留焼酎</v>
      </c>
      <c r="B5">
        <f>IFERROR(INDEX(年度・店舗別売上量!$121:$143,MATCH(EC伊那酒税計算用!$A5,年度・店舗別売上量!$A$121:$A$143,0),MATCH(EC伊那酒税計算用!B$2,年度・店舗別売上量!$121:$121,0)),0)</f>
        <v>0</v>
      </c>
      <c r="C5">
        <f>IFERROR(INDEX(年度・店舗別売上量!$121:$143,MATCH(EC伊那酒税計算用!$A5,年度・店舗別売上量!$A$121:$A$143,0),MATCH(EC伊那酒税計算用!C$2,年度・店舗別売上量!$121:$121,0)),0)</f>
        <v>0</v>
      </c>
      <c r="D5">
        <f>IFERROR(INDEX(年度・店舗別売上量!$121:$143,MATCH(EC伊那酒税計算用!$A5,年度・店舗別売上量!$A$121:$A$143,0),MATCH(EC伊那酒税計算用!D$2,年度・店舗別売上量!$121:$121,0)),0)</f>
        <v>0</v>
      </c>
      <c r="E5">
        <f>IFERROR(INDEX(年度・店舗別売上量!$121:$143,MATCH(EC伊那酒税計算用!$A5,年度・店舗別売上量!$A$121:$A$143,0),MATCH(EC伊那酒税計算用!E$2,年度・店舗別売上量!$121:$121,0)),0)</f>
        <v>0</v>
      </c>
      <c r="F5">
        <f>IFERROR(INDEX(年度・店舗別売上量!$121:$143,MATCH(EC伊那酒税計算用!$A5,年度・店舗別売上量!$A$121:$A$143,0),MATCH(EC伊那酒税計算用!F$2,年度・店舗別売上量!$121:$121,0)),0)</f>
        <v>0</v>
      </c>
      <c r="G5">
        <f>IFERROR(INDEX(年度・店舗別売上量!$121:$143,MATCH(EC伊那酒税計算用!$A5,年度・店舗別売上量!$A$121:$A$143,0),MATCH(EC伊那酒税計算用!G$2,年度・店舗別売上量!$121:$121,0)),0)</f>
        <v>0</v>
      </c>
      <c r="H5">
        <f>IFERROR(INDEX(年度・店舗別売上量!$121:$143,MATCH(EC伊那酒税計算用!$A5,年度・店舗別売上量!$A$121:$A$143,0),MATCH(EC伊那酒税計算用!H$2,年度・店舗別売上量!$121:$121,0)),0)</f>
        <v>0</v>
      </c>
      <c r="I5">
        <f>IFERROR(INDEX(年度・店舗別売上量!$121:$143,MATCH(EC伊那酒税計算用!$A5,年度・店舗別売上量!$A$121:$A$143,0),MATCH(EC伊那酒税計算用!I$2,年度・店舗別売上量!$121:$121,0)),0)</f>
        <v>0</v>
      </c>
      <c r="J5">
        <f>IFERROR(INDEX(年度・店舗別売上量!$121:$143,MATCH(EC伊那酒税計算用!$A5,年度・店舗別売上量!$A$121:$A$143,0),MATCH(EC伊那酒税計算用!J$2,年度・店舗別売上量!$121:$121,0)),0)</f>
        <v>0</v>
      </c>
      <c r="K5">
        <f>IFERROR(INDEX(年度・店舗別売上量!$121:$143,MATCH(EC伊那酒税計算用!$A5,年度・店舗別売上量!$A$121:$A$143,0),MATCH(EC伊那酒税計算用!K$2,年度・店舗別売上量!$121:$121,0)),0)</f>
        <v>0</v>
      </c>
      <c r="L5">
        <f>IFERROR(INDEX(年度・店舗別売上量!$121:$143,MATCH(EC伊那酒税計算用!$A5,年度・店舗別売上量!$A$121:$A$143,0),MATCH(EC伊那酒税計算用!L$2,年度・店舗別売上量!$121:$121,0)),0)</f>
        <v>0</v>
      </c>
      <c r="M5">
        <f>IFERROR(INDEX(年度・店舗別売上量!$121:$143,MATCH(EC伊那酒税計算用!$A5,年度・店舗別売上量!$A$121:$A$143,0),MATCH(EC伊那酒税計算用!M$2,年度・店舗別売上量!$121:$121,0)),0)</f>
        <v>0</v>
      </c>
      <c r="N5">
        <f>IFERROR(INDEX(年度・店舗別売上量!$121:$143,MATCH(EC伊那酒税計算用!$A5,年度・店舗別売上量!$A$121:$A$143,0),MATCH(EC伊那酒税計算用!N$2,年度・店舗別売上量!$121:$121,0)),0)</f>
        <v>0</v>
      </c>
      <c r="O5">
        <f>IFERROR(INDEX(年度・店舗別売上量!$121:$143,MATCH(EC伊那酒税計算用!$A5,年度・店舗別売上量!$A$121:$A$143,0),MATCH(EC伊那酒税計算用!O$2,年度・店舗別売上量!$121:$121,0)),0)</f>
        <v>0</v>
      </c>
      <c r="P5">
        <f>IFERROR(INDEX(年度・店舗別売上量!$121:$143,MATCH(EC伊那酒税計算用!$A5,年度・店舗別売上量!$A$121:$A$143,0),MATCH(EC伊那酒税計算用!P$2,年度・店舗別売上量!$121:$121,0)),0)</f>
        <v>0</v>
      </c>
      <c r="Q5">
        <f>IFERROR(INDEX(年度・店舗別売上量!$121:$143,MATCH(EC伊那酒税計算用!$A5,年度・店舗別売上量!$A$121:$A$143,0),MATCH(EC伊那酒税計算用!Q$2,年度・店舗別売上量!$121:$121,0)),0)</f>
        <v>0</v>
      </c>
      <c r="R5">
        <f>IFERROR(INDEX(年度・店舗別売上量!$121:$143,MATCH(EC伊那酒税計算用!$A5,年度・店舗別売上量!$A$121:$A$143,0),MATCH(EC伊那酒税計算用!R$2,年度・店舗別売上量!$121:$121,0)),0)</f>
        <v>0</v>
      </c>
      <c r="S5">
        <f>IFERROR(INDEX(年度・店舗別売上量!$121:$143,MATCH(EC伊那酒税計算用!$A5,年度・店舗別売上量!$A$121:$A$143,0),MATCH(EC伊那酒税計算用!S$2,年度・店舗別売上量!$121:$121,0)),0)</f>
        <v>0</v>
      </c>
      <c r="T5">
        <f>IFERROR(INDEX(年度・店舗別売上量!$121:$143,MATCH(EC伊那酒税計算用!$A5,年度・店舗別売上量!$A$121:$A$143,0),MATCH(EC伊那酒税計算用!T$2,年度・店舗別売上量!$121:$121,0)),0)</f>
        <v>0</v>
      </c>
      <c r="U5">
        <f>IFERROR(INDEX(年度・店舗別売上量!$121:$143,MATCH(EC伊那酒税計算用!$A5,年度・店舗別売上量!$A$121:$A$143,0),MATCH(EC伊那酒税計算用!U$2,年度・店舗別売上量!$121:$121,0)),0)</f>
        <v>0</v>
      </c>
      <c r="V5">
        <f>IFERROR(INDEX(年度・店舗別売上量!$121:$143,MATCH(EC伊那酒税計算用!$A5,年度・店舗別売上量!$A$121:$A$143,0),MATCH(EC伊那酒税計算用!V$2,年度・店舗別売上量!$121:$121,0)),0)</f>
        <v>0</v>
      </c>
    </row>
    <row r="6" spans="1:22">
      <c r="A6" t="str">
        <f>管理!$C$5</f>
        <v>単式蒸留焼酎</v>
      </c>
      <c r="B6">
        <f>IFERROR(INDEX(年度・店舗別売上量!$121:$143,MATCH(EC伊那酒税計算用!$A6,年度・店舗別売上量!$A$121:$A$143,0),MATCH(EC伊那酒税計算用!B$2,年度・店舗別売上量!$121:$121,0)),0)</f>
        <v>0</v>
      </c>
      <c r="C6">
        <f>IFERROR(INDEX(年度・店舗別売上量!$121:$143,MATCH(EC伊那酒税計算用!$A6,年度・店舗別売上量!$A$121:$A$143,0),MATCH(EC伊那酒税計算用!C$2,年度・店舗別売上量!$121:$121,0)),0)</f>
        <v>0</v>
      </c>
      <c r="D6">
        <f>IFERROR(INDEX(年度・店舗別売上量!$121:$143,MATCH(EC伊那酒税計算用!$A6,年度・店舗別売上量!$A$121:$A$143,0),MATCH(EC伊那酒税計算用!D$2,年度・店舗別売上量!$121:$121,0)),0)</f>
        <v>0</v>
      </c>
      <c r="E6">
        <f>IFERROR(INDEX(年度・店舗別売上量!$121:$143,MATCH(EC伊那酒税計算用!$A6,年度・店舗別売上量!$A$121:$A$143,0),MATCH(EC伊那酒税計算用!E$2,年度・店舗別売上量!$121:$121,0)),0)</f>
        <v>0</v>
      </c>
      <c r="F6">
        <f>IFERROR(INDEX(年度・店舗別売上量!$121:$143,MATCH(EC伊那酒税計算用!$A6,年度・店舗別売上量!$A$121:$A$143,0),MATCH(EC伊那酒税計算用!F$2,年度・店舗別売上量!$121:$121,0)),0)</f>
        <v>0</v>
      </c>
      <c r="G6">
        <f>IFERROR(INDEX(年度・店舗別売上量!$121:$143,MATCH(EC伊那酒税計算用!$A6,年度・店舗別売上量!$A$121:$A$143,0),MATCH(EC伊那酒税計算用!G$2,年度・店舗別売上量!$121:$121,0)),0)</f>
        <v>0</v>
      </c>
      <c r="H6">
        <f>IFERROR(INDEX(年度・店舗別売上量!$121:$143,MATCH(EC伊那酒税計算用!$A6,年度・店舗別売上量!$A$121:$A$143,0),MATCH(EC伊那酒税計算用!H$2,年度・店舗別売上量!$121:$121,0)),0)</f>
        <v>0</v>
      </c>
      <c r="I6">
        <f>IFERROR(INDEX(年度・店舗別売上量!$121:$143,MATCH(EC伊那酒税計算用!$A6,年度・店舗別売上量!$A$121:$A$143,0),MATCH(EC伊那酒税計算用!I$2,年度・店舗別売上量!$121:$121,0)),0)</f>
        <v>0</v>
      </c>
      <c r="J6">
        <f>IFERROR(INDEX(年度・店舗別売上量!$121:$143,MATCH(EC伊那酒税計算用!$A6,年度・店舗別売上量!$A$121:$A$143,0),MATCH(EC伊那酒税計算用!J$2,年度・店舗別売上量!$121:$121,0)),0)</f>
        <v>0</v>
      </c>
      <c r="K6">
        <f>IFERROR(INDEX(年度・店舗別売上量!$121:$143,MATCH(EC伊那酒税計算用!$A6,年度・店舗別売上量!$A$121:$A$143,0),MATCH(EC伊那酒税計算用!K$2,年度・店舗別売上量!$121:$121,0)),0)</f>
        <v>0</v>
      </c>
      <c r="L6">
        <f>IFERROR(INDEX(年度・店舗別売上量!$121:$143,MATCH(EC伊那酒税計算用!$A6,年度・店舗別売上量!$A$121:$A$143,0),MATCH(EC伊那酒税計算用!L$2,年度・店舗別売上量!$121:$121,0)),0)</f>
        <v>0</v>
      </c>
      <c r="M6">
        <f>IFERROR(INDEX(年度・店舗別売上量!$121:$143,MATCH(EC伊那酒税計算用!$A6,年度・店舗別売上量!$A$121:$A$143,0),MATCH(EC伊那酒税計算用!M$2,年度・店舗別売上量!$121:$121,0)),0)</f>
        <v>0</v>
      </c>
      <c r="N6">
        <f>IFERROR(INDEX(年度・店舗別売上量!$121:$143,MATCH(EC伊那酒税計算用!$A6,年度・店舗別売上量!$A$121:$A$143,0),MATCH(EC伊那酒税計算用!N$2,年度・店舗別売上量!$121:$121,0)),0)</f>
        <v>0</v>
      </c>
      <c r="O6">
        <f>IFERROR(INDEX(年度・店舗別売上量!$121:$143,MATCH(EC伊那酒税計算用!$A6,年度・店舗別売上量!$A$121:$A$143,0),MATCH(EC伊那酒税計算用!O$2,年度・店舗別売上量!$121:$121,0)),0)</f>
        <v>0</v>
      </c>
      <c r="P6">
        <f>IFERROR(INDEX(年度・店舗別売上量!$121:$143,MATCH(EC伊那酒税計算用!$A6,年度・店舗別売上量!$A$121:$A$143,0),MATCH(EC伊那酒税計算用!P$2,年度・店舗別売上量!$121:$121,0)),0)</f>
        <v>0</v>
      </c>
      <c r="Q6">
        <f>IFERROR(INDEX(年度・店舗別売上量!$121:$143,MATCH(EC伊那酒税計算用!$A6,年度・店舗別売上量!$A$121:$A$143,0),MATCH(EC伊那酒税計算用!Q$2,年度・店舗別売上量!$121:$121,0)),0)</f>
        <v>0</v>
      </c>
      <c r="R6">
        <f>IFERROR(INDEX(年度・店舗別売上量!$121:$143,MATCH(EC伊那酒税計算用!$A6,年度・店舗別売上量!$A$121:$A$143,0),MATCH(EC伊那酒税計算用!R$2,年度・店舗別売上量!$121:$121,0)),0)</f>
        <v>0</v>
      </c>
      <c r="S6">
        <f>IFERROR(INDEX(年度・店舗別売上量!$121:$143,MATCH(EC伊那酒税計算用!$A6,年度・店舗別売上量!$A$121:$A$143,0),MATCH(EC伊那酒税計算用!S$2,年度・店舗別売上量!$121:$121,0)),0)</f>
        <v>0</v>
      </c>
      <c r="T6">
        <f>IFERROR(INDEX(年度・店舗別売上量!$121:$143,MATCH(EC伊那酒税計算用!$A6,年度・店舗別売上量!$A$121:$A$143,0),MATCH(EC伊那酒税計算用!T$2,年度・店舗別売上量!$121:$121,0)),0)</f>
        <v>0</v>
      </c>
      <c r="U6">
        <f>IFERROR(INDEX(年度・店舗別売上量!$121:$143,MATCH(EC伊那酒税計算用!$A6,年度・店舗別売上量!$A$121:$A$143,0),MATCH(EC伊那酒税計算用!U$2,年度・店舗別売上量!$121:$121,0)),0)</f>
        <v>0</v>
      </c>
      <c r="V6">
        <f>IFERROR(INDEX(年度・店舗別売上量!$121:$143,MATCH(EC伊那酒税計算用!$A6,年度・店舗別売上量!$A$121:$A$143,0),MATCH(EC伊那酒税計算用!V$2,年度・店舗別売上量!$121:$121,0)),0)</f>
        <v>0</v>
      </c>
    </row>
    <row r="7" spans="1:22">
      <c r="A7" t="str">
        <f>管理!$C$6</f>
        <v>みりん</v>
      </c>
      <c r="B7">
        <f>IFERROR(INDEX(年度・店舗別売上量!$121:$143,MATCH(EC伊那酒税計算用!$A7,年度・店舗別売上量!$A$121:$A$143,0),MATCH(EC伊那酒税計算用!B$2,年度・店舗別売上量!$121:$121,0)),0)</f>
        <v>0</v>
      </c>
      <c r="C7">
        <f>IFERROR(INDEX(年度・店舗別売上量!$121:$143,MATCH(EC伊那酒税計算用!$A7,年度・店舗別売上量!$A$121:$A$143,0),MATCH(EC伊那酒税計算用!C$2,年度・店舗別売上量!$121:$121,0)),0)</f>
        <v>0</v>
      </c>
      <c r="D7">
        <f>IFERROR(INDEX(年度・店舗別売上量!$121:$143,MATCH(EC伊那酒税計算用!$A7,年度・店舗別売上量!$A$121:$A$143,0),MATCH(EC伊那酒税計算用!D$2,年度・店舗別売上量!$121:$121,0)),0)</f>
        <v>0</v>
      </c>
      <c r="E7">
        <f>IFERROR(INDEX(年度・店舗別売上量!$121:$143,MATCH(EC伊那酒税計算用!$A7,年度・店舗別売上量!$A$121:$A$143,0),MATCH(EC伊那酒税計算用!E$2,年度・店舗別売上量!$121:$121,0)),0)</f>
        <v>0</v>
      </c>
      <c r="F7">
        <f>IFERROR(INDEX(年度・店舗別売上量!$121:$143,MATCH(EC伊那酒税計算用!$A7,年度・店舗別売上量!$A$121:$A$143,0),MATCH(EC伊那酒税計算用!F$2,年度・店舗別売上量!$121:$121,0)),0)</f>
        <v>0</v>
      </c>
      <c r="G7">
        <f>IFERROR(INDEX(年度・店舗別売上量!$121:$143,MATCH(EC伊那酒税計算用!$A7,年度・店舗別売上量!$A$121:$A$143,0),MATCH(EC伊那酒税計算用!G$2,年度・店舗別売上量!$121:$121,0)),0)</f>
        <v>0</v>
      </c>
      <c r="H7">
        <f>IFERROR(INDEX(年度・店舗別売上量!$121:$143,MATCH(EC伊那酒税計算用!$A7,年度・店舗別売上量!$A$121:$A$143,0),MATCH(EC伊那酒税計算用!H$2,年度・店舗別売上量!$121:$121,0)),0)</f>
        <v>0</v>
      </c>
      <c r="I7">
        <f>IFERROR(INDEX(年度・店舗別売上量!$121:$143,MATCH(EC伊那酒税計算用!$A7,年度・店舗別売上量!$A$121:$A$143,0),MATCH(EC伊那酒税計算用!I$2,年度・店舗別売上量!$121:$121,0)),0)</f>
        <v>0</v>
      </c>
      <c r="J7">
        <f>IFERROR(INDEX(年度・店舗別売上量!$121:$143,MATCH(EC伊那酒税計算用!$A7,年度・店舗別売上量!$A$121:$A$143,0),MATCH(EC伊那酒税計算用!J$2,年度・店舗別売上量!$121:$121,0)),0)</f>
        <v>0</v>
      </c>
      <c r="K7">
        <f>IFERROR(INDEX(年度・店舗別売上量!$121:$143,MATCH(EC伊那酒税計算用!$A7,年度・店舗別売上量!$A$121:$A$143,0),MATCH(EC伊那酒税計算用!K$2,年度・店舗別売上量!$121:$121,0)),0)</f>
        <v>0</v>
      </c>
      <c r="L7">
        <f>IFERROR(INDEX(年度・店舗別売上量!$121:$143,MATCH(EC伊那酒税計算用!$A7,年度・店舗別売上量!$A$121:$A$143,0),MATCH(EC伊那酒税計算用!L$2,年度・店舗別売上量!$121:$121,0)),0)</f>
        <v>0</v>
      </c>
      <c r="M7">
        <f>IFERROR(INDEX(年度・店舗別売上量!$121:$143,MATCH(EC伊那酒税計算用!$A7,年度・店舗別売上量!$A$121:$A$143,0),MATCH(EC伊那酒税計算用!M$2,年度・店舗別売上量!$121:$121,0)),0)</f>
        <v>0</v>
      </c>
      <c r="N7">
        <f>IFERROR(INDEX(年度・店舗別売上量!$121:$143,MATCH(EC伊那酒税計算用!$A7,年度・店舗別売上量!$A$121:$A$143,0),MATCH(EC伊那酒税計算用!N$2,年度・店舗別売上量!$121:$121,0)),0)</f>
        <v>0</v>
      </c>
      <c r="O7">
        <f>IFERROR(INDEX(年度・店舗別売上量!$121:$143,MATCH(EC伊那酒税計算用!$A7,年度・店舗別売上量!$A$121:$A$143,0),MATCH(EC伊那酒税計算用!O$2,年度・店舗別売上量!$121:$121,0)),0)</f>
        <v>0</v>
      </c>
      <c r="P7">
        <f>IFERROR(INDEX(年度・店舗別売上量!$121:$143,MATCH(EC伊那酒税計算用!$A7,年度・店舗別売上量!$A$121:$A$143,0),MATCH(EC伊那酒税計算用!P$2,年度・店舗別売上量!$121:$121,0)),0)</f>
        <v>0</v>
      </c>
      <c r="Q7">
        <f>IFERROR(INDEX(年度・店舗別売上量!$121:$143,MATCH(EC伊那酒税計算用!$A7,年度・店舗別売上量!$A$121:$A$143,0),MATCH(EC伊那酒税計算用!Q$2,年度・店舗別売上量!$121:$121,0)),0)</f>
        <v>0</v>
      </c>
      <c r="R7">
        <f>IFERROR(INDEX(年度・店舗別売上量!$121:$143,MATCH(EC伊那酒税計算用!$A7,年度・店舗別売上量!$A$121:$A$143,0),MATCH(EC伊那酒税計算用!R$2,年度・店舗別売上量!$121:$121,0)),0)</f>
        <v>0</v>
      </c>
      <c r="S7">
        <f>IFERROR(INDEX(年度・店舗別売上量!$121:$143,MATCH(EC伊那酒税計算用!$A7,年度・店舗別売上量!$A$121:$A$143,0),MATCH(EC伊那酒税計算用!S$2,年度・店舗別売上量!$121:$121,0)),0)</f>
        <v>0</v>
      </c>
      <c r="T7">
        <f>IFERROR(INDEX(年度・店舗別売上量!$121:$143,MATCH(EC伊那酒税計算用!$A7,年度・店舗別売上量!$A$121:$A$143,0),MATCH(EC伊那酒税計算用!T$2,年度・店舗別売上量!$121:$121,0)),0)</f>
        <v>0</v>
      </c>
      <c r="U7">
        <f>IFERROR(INDEX(年度・店舗別売上量!$121:$143,MATCH(EC伊那酒税計算用!$A7,年度・店舗別売上量!$A$121:$A$143,0),MATCH(EC伊那酒税計算用!U$2,年度・店舗別売上量!$121:$121,0)),0)</f>
        <v>0</v>
      </c>
      <c r="V7">
        <f>IFERROR(INDEX(年度・店舗別売上量!$121:$143,MATCH(EC伊那酒税計算用!$A7,年度・店舗別売上量!$A$121:$A$143,0),MATCH(EC伊那酒税計算用!V$2,年度・店舗別売上量!$121:$121,0)),0)</f>
        <v>0</v>
      </c>
    </row>
    <row r="8" spans="1:22">
      <c r="A8" t="str">
        <f>管理!$C$7</f>
        <v>ビール</v>
      </c>
      <c r="B8">
        <f>IFERROR(INDEX(年度・店舗別売上量!$121:$143,MATCH(EC伊那酒税計算用!$A8,年度・店舗別売上量!$A$121:$A$143,0),MATCH(EC伊那酒税計算用!B$2,年度・店舗別売上量!$121:$121,0)),0)</f>
        <v>0</v>
      </c>
      <c r="C8">
        <f>IFERROR(INDEX(年度・店舗別売上量!$121:$143,MATCH(EC伊那酒税計算用!$A8,年度・店舗別売上量!$A$121:$A$143,0),MATCH(EC伊那酒税計算用!C$2,年度・店舗別売上量!$121:$121,0)),0)</f>
        <v>0</v>
      </c>
      <c r="D8">
        <f>IFERROR(INDEX(年度・店舗別売上量!$121:$143,MATCH(EC伊那酒税計算用!$A8,年度・店舗別売上量!$A$121:$A$143,0),MATCH(EC伊那酒税計算用!D$2,年度・店舗別売上量!$121:$121,0)),0)</f>
        <v>0</v>
      </c>
      <c r="E8">
        <f>IFERROR(INDEX(年度・店舗別売上量!$121:$143,MATCH(EC伊那酒税計算用!$A8,年度・店舗別売上量!$A$121:$A$143,0),MATCH(EC伊那酒税計算用!E$2,年度・店舗別売上量!$121:$121,0)),0)</f>
        <v>0</v>
      </c>
      <c r="F8">
        <f>IFERROR(INDEX(年度・店舗別売上量!$121:$143,MATCH(EC伊那酒税計算用!$A8,年度・店舗別売上量!$A$121:$A$143,0),MATCH(EC伊那酒税計算用!F$2,年度・店舗別売上量!$121:$121,0)),0)</f>
        <v>0</v>
      </c>
      <c r="G8">
        <f>IFERROR(INDEX(年度・店舗別売上量!$121:$143,MATCH(EC伊那酒税計算用!$A8,年度・店舗別売上量!$A$121:$A$143,0),MATCH(EC伊那酒税計算用!G$2,年度・店舗別売上量!$121:$121,0)),0)</f>
        <v>0</v>
      </c>
      <c r="H8">
        <f>IFERROR(INDEX(年度・店舗別売上量!$121:$143,MATCH(EC伊那酒税計算用!$A8,年度・店舗別売上量!$A$121:$A$143,0),MATCH(EC伊那酒税計算用!H$2,年度・店舗別売上量!$121:$121,0)),0)</f>
        <v>0</v>
      </c>
      <c r="I8">
        <f>IFERROR(INDEX(年度・店舗別売上量!$121:$143,MATCH(EC伊那酒税計算用!$A8,年度・店舗別売上量!$A$121:$A$143,0),MATCH(EC伊那酒税計算用!I$2,年度・店舗別売上量!$121:$121,0)),0)</f>
        <v>0</v>
      </c>
      <c r="J8">
        <f>IFERROR(INDEX(年度・店舗別売上量!$121:$143,MATCH(EC伊那酒税計算用!$A8,年度・店舗別売上量!$A$121:$A$143,0),MATCH(EC伊那酒税計算用!J$2,年度・店舗別売上量!$121:$121,0)),0)</f>
        <v>0</v>
      </c>
      <c r="K8">
        <f>IFERROR(INDEX(年度・店舗別売上量!$121:$143,MATCH(EC伊那酒税計算用!$A8,年度・店舗別売上量!$A$121:$A$143,0),MATCH(EC伊那酒税計算用!K$2,年度・店舗別売上量!$121:$121,0)),0)</f>
        <v>0</v>
      </c>
      <c r="L8">
        <f>IFERROR(INDEX(年度・店舗別売上量!$121:$143,MATCH(EC伊那酒税計算用!$A8,年度・店舗別売上量!$A$121:$A$143,0),MATCH(EC伊那酒税計算用!L$2,年度・店舗別売上量!$121:$121,0)),0)</f>
        <v>0</v>
      </c>
      <c r="M8">
        <f>IFERROR(INDEX(年度・店舗別売上量!$121:$143,MATCH(EC伊那酒税計算用!$A8,年度・店舗別売上量!$A$121:$A$143,0),MATCH(EC伊那酒税計算用!M$2,年度・店舗別売上量!$121:$121,0)),0)</f>
        <v>0</v>
      </c>
      <c r="N8">
        <f>IFERROR(INDEX(年度・店舗別売上量!$121:$143,MATCH(EC伊那酒税計算用!$A8,年度・店舗別売上量!$A$121:$A$143,0),MATCH(EC伊那酒税計算用!N$2,年度・店舗別売上量!$121:$121,0)),0)</f>
        <v>0</v>
      </c>
      <c r="O8">
        <f>IFERROR(INDEX(年度・店舗別売上量!$121:$143,MATCH(EC伊那酒税計算用!$A8,年度・店舗別売上量!$A$121:$A$143,0),MATCH(EC伊那酒税計算用!O$2,年度・店舗別売上量!$121:$121,0)),0)</f>
        <v>0</v>
      </c>
      <c r="P8">
        <f>IFERROR(INDEX(年度・店舗別売上量!$121:$143,MATCH(EC伊那酒税計算用!$A8,年度・店舗別売上量!$A$121:$A$143,0),MATCH(EC伊那酒税計算用!P$2,年度・店舗別売上量!$121:$121,0)),0)</f>
        <v>0</v>
      </c>
      <c r="Q8">
        <f>IFERROR(INDEX(年度・店舗別売上量!$121:$143,MATCH(EC伊那酒税計算用!$A8,年度・店舗別売上量!$A$121:$A$143,0),MATCH(EC伊那酒税計算用!Q$2,年度・店舗別売上量!$121:$121,0)),0)</f>
        <v>0</v>
      </c>
      <c r="R8">
        <f>IFERROR(INDEX(年度・店舗別売上量!$121:$143,MATCH(EC伊那酒税計算用!$A8,年度・店舗別売上量!$A$121:$A$143,0),MATCH(EC伊那酒税計算用!R$2,年度・店舗別売上量!$121:$121,0)),0)</f>
        <v>0</v>
      </c>
      <c r="S8">
        <f>IFERROR(INDEX(年度・店舗別売上量!$121:$143,MATCH(EC伊那酒税計算用!$A8,年度・店舗別売上量!$A$121:$A$143,0),MATCH(EC伊那酒税計算用!S$2,年度・店舗別売上量!$121:$121,0)),0)</f>
        <v>0</v>
      </c>
      <c r="T8">
        <f>IFERROR(INDEX(年度・店舗別売上量!$121:$143,MATCH(EC伊那酒税計算用!$A8,年度・店舗別売上量!$A$121:$A$143,0),MATCH(EC伊那酒税計算用!T$2,年度・店舗別売上量!$121:$121,0)),0)</f>
        <v>0</v>
      </c>
      <c r="U8">
        <f>IFERROR(INDEX(年度・店舗別売上量!$121:$143,MATCH(EC伊那酒税計算用!$A8,年度・店舗別売上量!$A$121:$A$143,0),MATCH(EC伊那酒税計算用!U$2,年度・店舗別売上量!$121:$121,0)),0)</f>
        <v>0</v>
      </c>
      <c r="V8">
        <f>IFERROR(INDEX(年度・店舗別売上量!$121:$143,MATCH(EC伊那酒税計算用!$A8,年度・店舗別売上量!$A$121:$A$143,0),MATCH(EC伊那酒税計算用!V$2,年度・店舗別売上量!$121:$121,0)),0)</f>
        <v>0</v>
      </c>
    </row>
    <row r="9" spans="1:22">
      <c r="A9" t="str">
        <f>管理!$C$8</f>
        <v>果実酒</v>
      </c>
      <c r="B9">
        <f>IFERROR(INDEX(年度・店舗別売上量!$121:$143,MATCH(EC伊那酒税計算用!$A9,年度・店舗別売上量!$A$121:$A$143,0),MATCH(EC伊那酒税計算用!B$2,年度・店舗別売上量!$121:$121,0)),0)</f>
        <v>0</v>
      </c>
      <c r="C9">
        <f>IFERROR(INDEX(年度・店舗別売上量!$121:$143,MATCH(EC伊那酒税計算用!$A9,年度・店舗別売上量!$A$121:$A$143,0),MATCH(EC伊那酒税計算用!C$2,年度・店舗別売上量!$121:$121,0)),0)</f>
        <v>0</v>
      </c>
      <c r="D9">
        <f>IFERROR(INDEX(年度・店舗別売上量!$121:$143,MATCH(EC伊那酒税計算用!$A9,年度・店舗別売上量!$A$121:$A$143,0),MATCH(EC伊那酒税計算用!D$2,年度・店舗別売上量!$121:$121,0)),0)</f>
        <v>0</v>
      </c>
      <c r="E9">
        <f>IFERROR(INDEX(年度・店舗別売上量!$121:$143,MATCH(EC伊那酒税計算用!$A9,年度・店舗別売上量!$A$121:$A$143,0),MATCH(EC伊那酒税計算用!E$2,年度・店舗別売上量!$121:$121,0)),0)</f>
        <v>0</v>
      </c>
      <c r="F9">
        <f>IFERROR(INDEX(年度・店舗別売上量!$121:$143,MATCH(EC伊那酒税計算用!$A9,年度・店舗別売上量!$A$121:$A$143,0),MATCH(EC伊那酒税計算用!F$2,年度・店舗別売上量!$121:$121,0)),0)</f>
        <v>0</v>
      </c>
      <c r="G9">
        <f>IFERROR(INDEX(年度・店舗別売上量!$121:$143,MATCH(EC伊那酒税計算用!$A9,年度・店舗別売上量!$A$121:$A$143,0),MATCH(EC伊那酒税計算用!G$2,年度・店舗別売上量!$121:$121,0)),0)</f>
        <v>0</v>
      </c>
      <c r="H9">
        <f>IFERROR(INDEX(年度・店舗別売上量!$121:$143,MATCH(EC伊那酒税計算用!$A9,年度・店舗別売上量!$A$121:$A$143,0),MATCH(EC伊那酒税計算用!H$2,年度・店舗別売上量!$121:$121,0)),0)</f>
        <v>0</v>
      </c>
      <c r="I9">
        <f>IFERROR(INDEX(年度・店舗別売上量!$121:$143,MATCH(EC伊那酒税計算用!$A9,年度・店舗別売上量!$A$121:$A$143,0),MATCH(EC伊那酒税計算用!I$2,年度・店舗別売上量!$121:$121,0)),0)</f>
        <v>0</v>
      </c>
      <c r="J9">
        <f>IFERROR(INDEX(年度・店舗別売上量!$121:$143,MATCH(EC伊那酒税計算用!$A9,年度・店舗別売上量!$A$121:$A$143,0),MATCH(EC伊那酒税計算用!J$2,年度・店舗別売上量!$121:$121,0)),0)</f>
        <v>0</v>
      </c>
      <c r="K9">
        <f>IFERROR(INDEX(年度・店舗別売上量!$121:$143,MATCH(EC伊那酒税計算用!$A9,年度・店舗別売上量!$A$121:$A$143,0),MATCH(EC伊那酒税計算用!K$2,年度・店舗別売上量!$121:$121,0)),0)</f>
        <v>0</v>
      </c>
      <c r="L9">
        <f>IFERROR(INDEX(年度・店舗別売上量!$121:$143,MATCH(EC伊那酒税計算用!$A9,年度・店舗別売上量!$A$121:$A$143,0),MATCH(EC伊那酒税計算用!L$2,年度・店舗別売上量!$121:$121,0)),0)</f>
        <v>0</v>
      </c>
      <c r="M9">
        <f>IFERROR(INDEX(年度・店舗別売上量!$121:$143,MATCH(EC伊那酒税計算用!$A9,年度・店舗別売上量!$A$121:$A$143,0),MATCH(EC伊那酒税計算用!M$2,年度・店舗別売上量!$121:$121,0)),0)</f>
        <v>0</v>
      </c>
      <c r="N9">
        <f>IFERROR(INDEX(年度・店舗別売上量!$121:$143,MATCH(EC伊那酒税計算用!$A9,年度・店舗別売上量!$A$121:$A$143,0),MATCH(EC伊那酒税計算用!N$2,年度・店舗別売上量!$121:$121,0)),0)</f>
        <v>0</v>
      </c>
      <c r="O9">
        <f>IFERROR(INDEX(年度・店舗別売上量!$121:$143,MATCH(EC伊那酒税計算用!$A9,年度・店舗別売上量!$A$121:$A$143,0),MATCH(EC伊那酒税計算用!O$2,年度・店舗別売上量!$121:$121,0)),0)</f>
        <v>0</v>
      </c>
      <c r="P9">
        <f>IFERROR(INDEX(年度・店舗別売上量!$121:$143,MATCH(EC伊那酒税計算用!$A9,年度・店舗別売上量!$A$121:$A$143,0),MATCH(EC伊那酒税計算用!P$2,年度・店舗別売上量!$121:$121,0)),0)</f>
        <v>0</v>
      </c>
      <c r="Q9">
        <f>IFERROR(INDEX(年度・店舗別売上量!$121:$143,MATCH(EC伊那酒税計算用!$A9,年度・店舗別売上量!$A$121:$A$143,0),MATCH(EC伊那酒税計算用!Q$2,年度・店舗別売上量!$121:$121,0)),0)</f>
        <v>0</v>
      </c>
      <c r="R9">
        <f>IFERROR(INDEX(年度・店舗別売上量!$121:$143,MATCH(EC伊那酒税計算用!$A9,年度・店舗別売上量!$A$121:$A$143,0),MATCH(EC伊那酒税計算用!R$2,年度・店舗別売上量!$121:$121,0)),0)</f>
        <v>0</v>
      </c>
      <c r="S9">
        <f>IFERROR(INDEX(年度・店舗別売上量!$121:$143,MATCH(EC伊那酒税計算用!$A9,年度・店舗別売上量!$A$121:$A$143,0),MATCH(EC伊那酒税計算用!S$2,年度・店舗別売上量!$121:$121,0)),0)</f>
        <v>0</v>
      </c>
      <c r="T9">
        <f>IFERROR(INDEX(年度・店舗別売上量!$121:$143,MATCH(EC伊那酒税計算用!$A9,年度・店舗別売上量!$A$121:$A$143,0),MATCH(EC伊那酒税計算用!T$2,年度・店舗別売上量!$121:$121,0)),0)</f>
        <v>0</v>
      </c>
      <c r="U9">
        <f>IFERROR(INDEX(年度・店舗別売上量!$121:$143,MATCH(EC伊那酒税計算用!$A9,年度・店舗別売上量!$A$121:$A$143,0),MATCH(EC伊那酒税計算用!U$2,年度・店舗別売上量!$121:$121,0)),0)</f>
        <v>0</v>
      </c>
      <c r="V9">
        <f>IFERROR(INDEX(年度・店舗別売上量!$121:$143,MATCH(EC伊那酒税計算用!$A9,年度・店舗別売上量!$A$121:$A$143,0),MATCH(EC伊那酒税計算用!V$2,年度・店舗別売上量!$121:$121,0)),0)</f>
        <v>0</v>
      </c>
    </row>
    <row r="10" spans="1:22">
      <c r="A10" t="str">
        <f>管理!$C$9</f>
        <v>甘味果実酒</v>
      </c>
      <c r="B10">
        <f>IFERROR(INDEX(年度・店舗別売上量!$121:$143,MATCH(EC伊那酒税計算用!$A10,年度・店舗別売上量!$A$121:$A$143,0),MATCH(EC伊那酒税計算用!B$2,年度・店舗別売上量!$121:$121,0)),0)</f>
        <v>0</v>
      </c>
      <c r="C10">
        <f>IFERROR(INDEX(年度・店舗別売上量!$121:$143,MATCH(EC伊那酒税計算用!$A10,年度・店舗別売上量!$A$121:$A$143,0),MATCH(EC伊那酒税計算用!C$2,年度・店舗別売上量!$121:$121,0)),0)</f>
        <v>0</v>
      </c>
      <c r="D10">
        <f>IFERROR(INDEX(年度・店舗別売上量!$121:$143,MATCH(EC伊那酒税計算用!$A10,年度・店舗別売上量!$A$121:$A$143,0),MATCH(EC伊那酒税計算用!D$2,年度・店舗別売上量!$121:$121,0)),0)</f>
        <v>0</v>
      </c>
      <c r="E10">
        <f>IFERROR(INDEX(年度・店舗別売上量!$121:$143,MATCH(EC伊那酒税計算用!$A10,年度・店舗別売上量!$A$121:$A$143,0),MATCH(EC伊那酒税計算用!E$2,年度・店舗別売上量!$121:$121,0)),0)</f>
        <v>0</v>
      </c>
      <c r="F10">
        <f>IFERROR(INDEX(年度・店舗別売上量!$121:$143,MATCH(EC伊那酒税計算用!$A10,年度・店舗別売上量!$A$121:$A$143,0),MATCH(EC伊那酒税計算用!F$2,年度・店舗別売上量!$121:$121,0)),0)</f>
        <v>0</v>
      </c>
      <c r="G10">
        <f>IFERROR(INDEX(年度・店舗別売上量!$121:$143,MATCH(EC伊那酒税計算用!$A10,年度・店舗別売上量!$A$121:$A$143,0),MATCH(EC伊那酒税計算用!G$2,年度・店舗別売上量!$121:$121,0)),0)</f>
        <v>0</v>
      </c>
      <c r="H10">
        <f>IFERROR(INDEX(年度・店舗別売上量!$121:$143,MATCH(EC伊那酒税計算用!$A10,年度・店舗別売上量!$A$121:$A$143,0),MATCH(EC伊那酒税計算用!H$2,年度・店舗別売上量!$121:$121,0)),0)</f>
        <v>0</v>
      </c>
      <c r="I10">
        <f>IFERROR(INDEX(年度・店舗別売上量!$121:$143,MATCH(EC伊那酒税計算用!$A10,年度・店舗別売上量!$A$121:$A$143,0),MATCH(EC伊那酒税計算用!I$2,年度・店舗別売上量!$121:$121,0)),0)</f>
        <v>0</v>
      </c>
      <c r="J10">
        <f>IFERROR(INDEX(年度・店舗別売上量!$121:$143,MATCH(EC伊那酒税計算用!$A10,年度・店舗別売上量!$A$121:$A$143,0),MATCH(EC伊那酒税計算用!J$2,年度・店舗別売上量!$121:$121,0)),0)</f>
        <v>0</v>
      </c>
      <c r="K10">
        <f>IFERROR(INDEX(年度・店舗別売上量!$121:$143,MATCH(EC伊那酒税計算用!$A10,年度・店舗別売上量!$A$121:$A$143,0),MATCH(EC伊那酒税計算用!K$2,年度・店舗別売上量!$121:$121,0)),0)</f>
        <v>0</v>
      </c>
      <c r="L10">
        <f>IFERROR(INDEX(年度・店舗別売上量!$121:$143,MATCH(EC伊那酒税計算用!$A10,年度・店舗別売上量!$A$121:$A$143,0),MATCH(EC伊那酒税計算用!L$2,年度・店舗別売上量!$121:$121,0)),0)</f>
        <v>0</v>
      </c>
      <c r="M10">
        <f>IFERROR(INDEX(年度・店舗別売上量!$121:$143,MATCH(EC伊那酒税計算用!$A10,年度・店舗別売上量!$A$121:$A$143,0),MATCH(EC伊那酒税計算用!M$2,年度・店舗別売上量!$121:$121,0)),0)</f>
        <v>0</v>
      </c>
      <c r="N10">
        <f>IFERROR(INDEX(年度・店舗別売上量!$121:$143,MATCH(EC伊那酒税計算用!$A10,年度・店舗別売上量!$A$121:$A$143,0),MATCH(EC伊那酒税計算用!N$2,年度・店舗別売上量!$121:$121,0)),0)</f>
        <v>0</v>
      </c>
      <c r="O10">
        <f>IFERROR(INDEX(年度・店舗別売上量!$121:$143,MATCH(EC伊那酒税計算用!$A10,年度・店舗別売上量!$A$121:$A$143,0),MATCH(EC伊那酒税計算用!O$2,年度・店舗別売上量!$121:$121,0)),0)</f>
        <v>0</v>
      </c>
      <c r="P10">
        <f>IFERROR(INDEX(年度・店舗別売上量!$121:$143,MATCH(EC伊那酒税計算用!$A10,年度・店舗別売上量!$A$121:$A$143,0),MATCH(EC伊那酒税計算用!P$2,年度・店舗別売上量!$121:$121,0)),0)</f>
        <v>0</v>
      </c>
      <c r="Q10">
        <f>IFERROR(INDEX(年度・店舗別売上量!$121:$143,MATCH(EC伊那酒税計算用!$A10,年度・店舗別売上量!$A$121:$A$143,0),MATCH(EC伊那酒税計算用!Q$2,年度・店舗別売上量!$121:$121,0)),0)</f>
        <v>0</v>
      </c>
      <c r="R10">
        <f>IFERROR(INDEX(年度・店舗別売上量!$121:$143,MATCH(EC伊那酒税計算用!$A10,年度・店舗別売上量!$A$121:$A$143,0),MATCH(EC伊那酒税計算用!R$2,年度・店舗別売上量!$121:$121,0)),0)</f>
        <v>0</v>
      </c>
      <c r="S10">
        <f>IFERROR(INDEX(年度・店舗別売上量!$121:$143,MATCH(EC伊那酒税計算用!$A10,年度・店舗別売上量!$A$121:$A$143,0),MATCH(EC伊那酒税計算用!S$2,年度・店舗別売上量!$121:$121,0)),0)</f>
        <v>0</v>
      </c>
      <c r="T10">
        <f>IFERROR(INDEX(年度・店舗別売上量!$121:$143,MATCH(EC伊那酒税計算用!$A10,年度・店舗別売上量!$A$121:$A$143,0),MATCH(EC伊那酒税計算用!T$2,年度・店舗別売上量!$121:$121,0)),0)</f>
        <v>0</v>
      </c>
      <c r="U10">
        <f>IFERROR(INDEX(年度・店舗別売上量!$121:$143,MATCH(EC伊那酒税計算用!$A10,年度・店舗別売上量!$A$121:$A$143,0),MATCH(EC伊那酒税計算用!U$2,年度・店舗別売上量!$121:$121,0)),0)</f>
        <v>0</v>
      </c>
      <c r="V10">
        <f>IFERROR(INDEX(年度・店舗別売上量!$121:$143,MATCH(EC伊那酒税計算用!$A10,年度・店舗別売上量!$A$121:$A$143,0),MATCH(EC伊那酒税計算用!V$2,年度・店舗別売上量!$121:$121,0)),0)</f>
        <v>0</v>
      </c>
    </row>
    <row r="11" spans="1:22">
      <c r="A11" t="str">
        <f>管理!$C$10</f>
        <v>ウイスキー</v>
      </c>
      <c r="B11">
        <f>IFERROR(INDEX(年度・店舗別売上量!$121:$143,MATCH(EC伊那酒税計算用!$A11,年度・店舗別売上量!$A$121:$A$143,0),MATCH(EC伊那酒税計算用!B$2,年度・店舗別売上量!$121:$121,0)),0)</f>
        <v>0</v>
      </c>
      <c r="C11">
        <f>IFERROR(INDEX(年度・店舗別売上量!$121:$143,MATCH(EC伊那酒税計算用!$A11,年度・店舗別売上量!$A$121:$A$143,0),MATCH(EC伊那酒税計算用!C$2,年度・店舗別売上量!$121:$121,0)),0)</f>
        <v>0</v>
      </c>
      <c r="D11">
        <f>IFERROR(INDEX(年度・店舗別売上量!$121:$143,MATCH(EC伊那酒税計算用!$A11,年度・店舗別売上量!$A$121:$A$143,0),MATCH(EC伊那酒税計算用!D$2,年度・店舗別売上量!$121:$121,0)),0)</f>
        <v>0</v>
      </c>
      <c r="E11">
        <f>IFERROR(INDEX(年度・店舗別売上量!$121:$143,MATCH(EC伊那酒税計算用!$A11,年度・店舗別売上量!$A$121:$A$143,0),MATCH(EC伊那酒税計算用!E$2,年度・店舗別売上量!$121:$121,0)),0)</f>
        <v>0</v>
      </c>
      <c r="F11">
        <f>IFERROR(INDEX(年度・店舗別売上量!$121:$143,MATCH(EC伊那酒税計算用!$A11,年度・店舗別売上量!$A$121:$A$143,0),MATCH(EC伊那酒税計算用!F$2,年度・店舗別売上量!$121:$121,0)),0)</f>
        <v>0</v>
      </c>
      <c r="G11">
        <f>IFERROR(INDEX(年度・店舗別売上量!$121:$143,MATCH(EC伊那酒税計算用!$A11,年度・店舗別売上量!$A$121:$A$143,0),MATCH(EC伊那酒税計算用!G$2,年度・店舗別売上量!$121:$121,0)),0)</f>
        <v>0</v>
      </c>
      <c r="H11">
        <f>IFERROR(INDEX(年度・店舗別売上量!$121:$143,MATCH(EC伊那酒税計算用!$A11,年度・店舗別売上量!$A$121:$A$143,0),MATCH(EC伊那酒税計算用!H$2,年度・店舗別売上量!$121:$121,0)),0)</f>
        <v>0</v>
      </c>
      <c r="I11">
        <f>IFERROR(INDEX(年度・店舗別売上量!$121:$143,MATCH(EC伊那酒税計算用!$A11,年度・店舗別売上量!$A$121:$A$143,0),MATCH(EC伊那酒税計算用!I$2,年度・店舗別売上量!$121:$121,0)),0)</f>
        <v>0</v>
      </c>
      <c r="J11">
        <f>IFERROR(INDEX(年度・店舗別売上量!$121:$143,MATCH(EC伊那酒税計算用!$A11,年度・店舗別売上量!$A$121:$A$143,0),MATCH(EC伊那酒税計算用!J$2,年度・店舗別売上量!$121:$121,0)),0)</f>
        <v>0</v>
      </c>
      <c r="K11">
        <f>IFERROR(INDEX(年度・店舗別売上量!$121:$143,MATCH(EC伊那酒税計算用!$A11,年度・店舗別売上量!$A$121:$A$143,0),MATCH(EC伊那酒税計算用!K$2,年度・店舗別売上量!$121:$121,0)),0)</f>
        <v>0</v>
      </c>
      <c r="L11">
        <f>IFERROR(INDEX(年度・店舗別売上量!$121:$143,MATCH(EC伊那酒税計算用!$A11,年度・店舗別売上量!$A$121:$A$143,0),MATCH(EC伊那酒税計算用!L$2,年度・店舗別売上量!$121:$121,0)),0)</f>
        <v>0</v>
      </c>
      <c r="M11">
        <f>IFERROR(INDEX(年度・店舗別売上量!$121:$143,MATCH(EC伊那酒税計算用!$A11,年度・店舗別売上量!$A$121:$A$143,0),MATCH(EC伊那酒税計算用!M$2,年度・店舗別売上量!$121:$121,0)),0)</f>
        <v>0</v>
      </c>
      <c r="N11">
        <f>IFERROR(INDEX(年度・店舗別売上量!$121:$143,MATCH(EC伊那酒税計算用!$A11,年度・店舗別売上量!$A$121:$A$143,0),MATCH(EC伊那酒税計算用!N$2,年度・店舗別売上量!$121:$121,0)),0)</f>
        <v>0</v>
      </c>
      <c r="O11">
        <f>IFERROR(INDEX(年度・店舗別売上量!$121:$143,MATCH(EC伊那酒税計算用!$A11,年度・店舗別売上量!$A$121:$A$143,0),MATCH(EC伊那酒税計算用!O$2,年度・店舗別売上量!$121:$121,0)),0)</f>
        <v>0</v>
      </c>
      <c r="P11">
        <f>IFERROR(INDEX(年度・店舗別売上量!$121:$143,MATCH(EC伊那酒税計算用!$A11,年度・店舗別売上量!$A$121:$A$143,0),MATCH(EC伊那酒税計算用!P$2,年度・店舗別売上量!$121:$121,0)),0)</f>
        <v>0</v>
      </c>
      <c r="Q11">
        <f>IFERROR(INDEX(年度・店舗別売上量!$121:$143,MATCH(EC伊那酒税計算用!$A11,年度・店舗別売上量!$A$121:$A$143,0),MATCH(EC伊那酒税計算用!Q$2,年度・店舗別売上量!$121:$121,0)),0)</f>
        <v>0</v>
      </c>
      <c r="R11">
        <f>IFERROR(INDEX(年度・店舗別売上量!$121:$143,MATCH(EC伊那酒税計算用!$A11,年度・店舗別売上量!$A$121:$A$143,0),MATCH(EC伊那酒税計算用!R$2,年度・店舗別売上量!$121:$121,0)),0)</f>
        <v>0</v>
      </c>
      <c r="S11">
        <f>IFERROR(INDEX(年度・店舗別売上量!$121:$143,MATCH(EC伊那酒税計算用!$A11,年度・店舗別売上量!$A$121:$A$143,0),MATCH(EC伊那酒税計算用!S$2,年度・店舗別売上量!$121:$121,0)),0)</f>
        <v>0</v>
      </c>
      <c r="T11">
        <f>IFERROR(INDEX(年度・店舗別売上量!$121:$143,MATCH(EC伊那酒税計算用!$A11,年度・店舗別売上量!$A$121:$A$143,0),MATCH(EC伊那酒税計算用!T$2,年度・店舗別売上量!$121:$121,0)),0)</f>
        <v>0</v>
      </c>
      <c r="U11">
        <f>IFERROR(INDEX(年度・店舗別売上量!$121:$143,MATCH(EC伊那酒税計算用!$A11,年度・店舗別売上量!$A$121:$A$143,0),MATCH(EC伊那酒税計算用!U$2,年度・店舗別売上量!$121:$121,0)),0)</f>
        <v>0</v>
      </c>
      <c r="V11">
        <f>IFERROR(INDEX(年度・店舗別売上量!$121:$143,MATCH(EC伊那酒税計算用!$A11,年度・店舗別売上量!$A$121:$A$143,0),MATCH(EC伊那酒税計算用!V$2,年度・店舗別売上量!$121:$121,0)),0)</f>
        <v>0</v>
      </c>
    </row>
    <row r="12" spans="1:22">
      <c r="A12" t="str">
        <f>管理!$C$11</f>
        <v>ブランデー</v>
      </c>
      <c r="B12">
        <f>IFERROR(INDEX(年度・店舗別売上量!$121:$143,MATCH(EC伊那酒税計算用!$A12,年度・店舗別売上量!$A$121:$A$143,0),MATCH(EC伊那酒税計算用!B$2,年度・店舗別売上量!$121:$121,0)),0)</f>
        <v>0</v>
      </c>
      <c r="C12">
        <f>IFERROR(INDEX(年度・店舗別売上量!$121:$143,MATCH(EC伊那酒税計算用!$A12,年度・店舗別売上量!$A$121:$A$143,0),MATCH(EC伊那酒税計算用!C$2,年度・店舗別売上量!$121:$121,0)),0)</f>
        <v>0</v>
      </c>
      <c r="D12">
        <f>IFERROR(INDEX(年度・店舗別売上量!$121:$143,MATCH(EC伊那酒税計算用!$A12,年度・店舗別売上量!$A$121:$A$143,0),MATCH(EC伊那酒税計算用!D$2,年度・店舗別売上量!$121:$121,0)),0)</f>
        <v>0</v>
      </c>
      <c r="E12">
        <f>IFERROR(INDEX(年度・店舗別売上量!$121:$143,MATCH(EC伊那酒税計算用!$A12,年度・店舗別売上量!$A$121:$A$143,0),MATCH(EC伊那酒税計算用!E$2,年度・店舗別売上量!$121:$121,0)),0)</f>
        <v>0</v>
      </c>
      <c r="F12">
        <f>IFERROR(INDEX(年度・店舗別売上量!$121:$143,MATCH(EC伊那酒税計算用!$A12,年度・店舗別売上量!$A$121:$A$143,0),MATCH(EC伊那酒税計算用!F$2,年度・店舗別売上量!$121:$121,0)),0)</f>
        <v>0</v>
      </c>
      <c r="G12">
        <f>IFERROR(INDEX(年度・店舗別売上量!$121:$143,MATCH(EC伊那酒税計算用!$A12,年度・店舗別売上量!$A$121:$A$143,0),MATCH(EC伊那酒税計算用!G$2,年度・店舗別売上量!$121:$121,0)),0)</f>
        <v>0</v>
      </c>
      <c r="H12">
        <f>IFERROR(INDEX(年度・店舗別売上量!$121:$143,MATCH(EC伊那酒税計算用!$A12,年度・店舗別売上量!$A$121:$A$143,0),MATCH(EC伊那酒税計算用!H$2,年度・店舗別売上量!$121:$121,0)),0)</f>
        <v>0</v>
      </c>
      <c r="I12">
        <f>IFERROR(INDEX(年度・店舗別売上量!$121:$143,MATCH(EC伊那酒税計算用!$A12,年度・店舗別売上量!$A$121:$A$143,0),MATCH(EC伊那酒税計算用!I$2,年度・店舗別売上量!$121:$121,0)),0)</f>
        <v>0</v>
      </c>
      <c r="J12">
        <f>IFERROR(INDEX(年度・店舗別売上量!$121:$143,MATCH(EC伊那酒税計算用!$A12,年度・店舗別売上量!$A$121:$A$143,0),MATCH(EC伊那酒税計算用!J$2,年度・店舗別売上量!$121:$121,0)),0)</f>
        <v>0</v>
      </c>
      <c r="K12">
        <f>IFERROR(INDEX(年度・店舗別売上量!$121:$143,MATCH(EC伊那酒税計算用!$A12,年度・店舗別売上量!$A$121:$A$143,0),MATCH(EC伊那酒税計算用!K$2,年度・店舗別売上量!$121:$121,0)),0)</f>
        <v>0</v>
      </c>
      <c r="L12">
        <f>IFERROR(INDEX(年度・店舗別売上量!$121:$143,MATCH(EC伊那酒税計算用!$A12,年度・店舗別売上量!$A$121:$A$143,0),MATCH(EC伊那酒税計算用!L$2,年度・店舗別売上量!$121:$121,0)),0)</f>
        <v>0</v>
      </c>
      <c r="M12">
        <f>IFERROR(INDEX(年度・店舗別売上量!$121:$143,MATCH(EC伊那酒税計算用!$A12,年度・店舗別売上量!$A$121:$A$143,0),MATCH(EC伊那酒税計算用!M$2,年度・店舗別売上量!$121:$121,0)),0)</f>
        <v>0</v>
      </c>
      <c r="N12">
        <f>IFERROR(INDEX(年度・店舗別売上量!$121:$143,MATCH(EC伊那酒税計算用!$A12,年度・店舗別売上量!$A$121:$A$143,0),MATCH(EC伊那酒税計算用!N$2,年度・店舗別売上量!$121:$121,0)),0)</f>
        <v>0</v>
      </c>
      <c r="O12">
        <f>IFERROR(INDEX(年度・店舗別売上量!$121:$143,MATCH(EC伊那酒税計算用!$A12,年度・店舗別売上量!$A$121:$A$143,0),MATCH(EC伊那酒税計算用!O$2,年度・店舗別売上量!$121:$121,0)),0)</f>
        <v>0</v>
      </c>
      <c r="P12">
        <f>IFERROR(INDEX(年度・店舗別売上量!$121:$143,MATCH(EC伊那酒税計算用!$A12,年度・店舗別売上量!$A$121:$A$143,0),MATCH(EC伊那酒税計算用!P$2,年度・店舗別売上量!$121:$121,0)),0)</f>
        <v>0</v>
      </c>
      <c r="Q12">
        <f>IFERROR(INDEX(年度・店舗別売上量!$121:$143,MATCH(EC伊那酒税計算用!$A12,年度・店舗別売上量!$A$121:$A$143,0),MATCH(EC伊那酒税計算用!Q$2,年度・店舗別売上量!$121:$121,0)),0)</f>
        <v>0</v>
      </c>
      <c r="R12">
        <f>IFERROR(INDEX(年度・店舗別売上量!$121:$143,MATCH(EC伊那酒税計算用!$A12,年度・店舗別売上量!$A$121:$A$143,0),MATCH(EC伊那酒税計算用!R$2,年度・店舗別売上量!$121:$121,0)),0)</f>
        <v>0</v>
      </c>
      <c r="S12">
        <f>IFERROR(INDEX(年度・店舗別売上量!$121:$143,MATCH(EC伊那酒税計算用!$A12,年度・店舗別売上量!$A$121:$A$143,0),MATCH(EC伊那酒税計算用!S$2,年度・店舗別売上量!$121:$121,0)),0)</f>
        <v>0</v>
      </c>
      <c r="T12">
        <f>IFERROR(INDEX(年度・店舗別売上量!$121:$143,MATCH(EC伊那酒税計算用!$A12,年度・店舗別売上量!$A$121:$A$143,0),MATCH(EC伊那酒税計算用!T$2,年度・店舗別売上量!$121:$121,0)),0)</f>
        <v>0</v>
      </c>
      <c r="U12">
        <f>IFERROR(INDEX(年度・店舗別売上量!$121:$143,MATCH(EC伊那酒税計算用!$A12,年度・店舗別売上量!$A$121:$A$143,0),MATCH(EC伊那酒税計算用!U$2,年度・店舗別売上量!$121:$121,0)),0)</f>
        <v>0</v>
      </c>
      <c r="V12">
        <f>IFERROR(INDEX(年度・店舗別売上量!$121:$143,MATCH(EC伊那酒税計算用!$A12,年度・店舗別売上量!$A$121:$A$143,0),MATCH(EC伊那酒税計算用!V$2,年度・店舗別売上量!$121:$121,0)),0)</f>
        <v>0</v>
      </c>
    </row>
    <row r="13" spans="1:22">
      <c r="A13" t="str">
        <f>管理!$C$12</f>
        <v>原料用アルコール</v>
      </c>
      <c r="B13">
        <f>IFERROR(INDEX(年度・店舗別売上量!$121:$143,MATCH(EC伊那酒税計算用!$A13,年度・店舗別売上量!$A$121:$A$143,0),MATCH(EC伊那酒税計算用!B$2,年度・店舗別売上量!$121:$121,0)),0)</f>
        <v>0</v>
      </c>
      <c r="C13">
        <f>IFERROR(INDEX(年度・店舗別売上量!$121:$143,MATCH(EC伊那酒税計算用!$A13,年度・店舗別売上量!$A$121:$A$143,0),MATCH(EC伊那酒税計算用!C$2,年度・店舗別売上量!$121:$121,0)),0)</f>
        <v>0</v>
      </c>
      <c r="D13">
        <f>IFERROR(INDEX(年度・店舗別売上量!$121:$143,MATCH(EC伊那酒税計算用!$A13,年度・店舗別売上量!$A$121:$A$143,0),MATCH(EC伊那酒税計算用!D$2,年度・店舗別売上量!$121:$121,0)),0)</f>
        <v>0</v>
      </c>
      <c r="E13">
        <f>IFERROR(INDEX(年度・店舗別売上量!$121:$143,MATCH(EC伊那酒税計算用!$A13,年度・店舗別売上量!$A$121:$A$143,0),MATCH(EC伊那酒税計算用!E$2,年度・店舗別売上量!$121:$121,0)),0)</f>
        <v>0</v>
      </c>
      <c r="F13">
        <f>IFERROR(INDEX(年度・店舗別売上量!$121:$143,MATCH(EC伊那酒税計算用!$A13,年度・店舗別売上量!$A$121:$A$143,0),MATCH(EC伊那酒税計算用!F$2,年度・店舗別売上量!$121:$121,0)),0)</f>
        <v>0</v>
      </c>
      <c r="G13">
        <f>IFERROR(INDEX(年度・店舗別売上量!$121:$143,MATCH(EC伊那酒税計算用!$A13,年度・店舗別売上量!$A$121:$A$143,0),MATCH(EC伊那酒税計算用!G$2,年度・店舗別売上量!$121:$121,0)),0)</f>
        <v>0</v>
      </c>
      <c r="H13">
        <f>IFERROR(INDEX(年度・店舗別売上量!$121:$143,MATCH(EC伊那酒税計算用!$A13,年度・店舗別売上量!$A$121:$A$143,0),MATCH(EC伊那酒税計算用!H$2,年度・店舗別売上量!$121:$121,0)),0)</f>
        <v>0</v>
      </c>
      <c r="I13">
        <f>IFERROR(INDEX(年度・店舗別売上量!$121:$143,MATCH(EC伊那酒税計算用!$A13,年度・店舗別売上量!$A$121:$A$143,0),MATCH(EC伊那酒税計算用!I$2,年度・店舗別売上量!$121:$121,0)),0)</f>
        <v>0</v>
      </c>
      <c r="J13">
        <f>IFERROR(INDEX(年度・店舗別売上量!$121:$143,MATCH(EC伊那酒税計算用!$A13,年度・店舗別売上量!$A$121:$A$143,0),MATCH(EC伊那酒税計算用!J$2,年度・店舗別売上量!$121:$121,0)),0)</f>
        <v>0</v>
      </c>
      <c r="K13">
        <f>IFERROR(INDEX(年度・店舗別売上量!$121:$143,MATCH(EC伊那酒税計算用!$A13,年度・店舗別売上量!$A$121:$A$143,0),MATCH(EC伊那酒税計算用!K$2,年度・店舗別売上量!$121:$121,0)),0)</f>
        <v>0</v>
      </c>
      <c r="L13">
        <f>IFERROR(INDEX(年度・店舗別売上量!$121:$143,MATCH(EC伊那酒税計算用!$A13,年度・店舗別売上量!$A$121:$A$143,0),MATCH(EC伊那酒税計算用!L$2,年度・店舗別売上量!$121:$121,0)),0)</f>
        <v>0</v>
      </c>
      <c r="M13">
        <f>IFERROR(INDEX(年度・店舗別売上量!$121:$143,MATCH(EC伊那酒税計算用!$A13,年度・店舗別売上量!$A$121:$A$143,0),MATCH(EC伊那酒税計算用!M$2,年度・店舗別売上量!$121:$121,0)),0)</f>
        <v>0</v>
      </c>
      <c r="N13">
        <f>IFERROR(INDEX(年度・店舗別売上量!$121:$143,MATCH(EC伊那酒税計算用!$A13,年度・店舗別売上量!$A$121:$A$143,0),MATCH(EC伊那酒税計算用!N$2,年度・店舗別売上量!$121:$121,0)),0)</f>
        <v>0</v>
      </c>
      <c r="O13">
        <f>IFERROR(INDEX(年度・店舗別売上量!$121:$143,MATCH(EC伊那酒税計算用!$A13,年度・店舗別売上量!$A$121:$A$143,0),MATCH(EC伊那酒税計算用!O$2,年度・店舗別売上量!$121:$121,0)),0)</f>
        <v>0</v>
      </c>
      <c r="P13">
        <f>IFERROR(INDEX(年度・店舗別売上量!$121:$143,MATCH(EC伊那酒税計算用!$A13,年度・店舗別売上量!$A$121:$A$143,0),MATCH(EC伊那酒税計算用!P$2,年度・店舗別売上量!$121:$121,0)),0)</f>
        <v>0</v>
      </c>
      <c r="Q13">
        <f>IFERROR(INDEX(年度・店舗別売上量!$121:$143,MATCH(EC伊那酒税計算用!$A13,年度・店舗別売上量!$A$121:$A$143,0),MATCH(EC伊那酒税計算用!Q$2,年度・店舗別売上量!$121:$121,0)),0)</f>
        <v>0</v>
      </c>
      <c r="R13">
        <f>IFERROR(INDEX(年度・店舗別売上量!$121:$143,MATCH(EC伊那酒税計算用!$A13,年度・店舗別売上量!$A$121:$A$143,0),MATCH(EC伊那酒税計算用!R$2,年度・店舗別売上量!$121:$121,0)),0)</f>
        <v>0</v>
      </c>
      <c r="S13">
        <f>IFERROR(INDEX(年度・店舗別売上量!$121:$143,MATCH(EC伊那酒税計算用!$A13,年度・店舗別売上量!$A$121:$A$143,0),MATCH(EC伊那酒税計算用!S$2,年度・店舗別売上量!$121:$121,0)),0)</f>
        <v>0</v>
      </c>
      <c r="T13">
        <f>IFERROR(INDEX(年度・店舗別売上量!$121:$143,MATCH(EC伊那酒税計算用!$A13,年度・店舗別売上量!$A$121:$A$143,0),MATCH(EC伊那酒税計算用!T$2,年度・店舗別売上量!$121:$121,0)),0)</f>
        <v>0</v>
      </c>
      <c r="U13">
        <f>IFERROR(INDEX(年度・店舗別売上量!$121:$143,MATCH(EC伊那酒税計算用!$A13,年度・店舗別売上量!$A$121:$A$143,0),MATCH(EC伊那酒税計算用!U$2,年度・店舗別売上量!$121:$121,0)),0)</f>
        <v>0</v>
      </c>
      <c r="V13">
        <f>IFERROR(INDEX(年度・店舗別売上量!$121:$143,MATCH(EC伊那酒税計算用!$A13,年度・店舗別売上量!$A$121:$A$143,0),MATCH(EC伊那酒税計算用!V$2,年度・店舗別売上量!$121:$121,0)),0)</f>
        <v>0</v>
      </c>
    </row>
    <row r="14" spans="1:22">
      <c r="A14" t="str">
        <f>管理!$C$13</f>
        <v>発泡酒</v>
      </c>
      <c r="B14">
        <f>IFERROR(INDEX(年度・店舗別売上量!$121:$143,MATCH(EC伊那酒税計算用!$A14,年度・店舗別売上量!$A$121:$A$143,0),MATCH(EC伊那酒税計算用!B$2,年度・店舗別売上量!$121:$121,0)),0)</f>
        <v>0</v>
      </c>
      <c r="C14">
        <f>IFERROR(INDEX(年度・店舗別売上量!$121:$143,MATCH(EC伊那酒税計算用!$A14,年度・店舗別売上量!$A$121:$A$143,0),MATCH(EC伊那酒税計算用!C$2,年度・店舗別売上量!$121:$121,0)),0)</f>
        <v>0</v>
      </c>
      <c r="D14">
        <f>IFERROR(INDEX(年度・店舗別売上量!$121:$143,MATCH(EC伊那酒税計算用!$A14,年度・店舗別売上量!$A$121:$A$143,0),MATCH(EC伊那酒税計算用!D$2,年度・店舗別売上量!$121:$121,0)),0)</f>
        <v>0</v>
      </c>
      <c r="E14">
        <f>IFERROR(INDEX(年度・店舗別売上量!$121:$143,MATCH(EC伊那酒税計算用!$A14,年度・店舗別売上量!$A$121:$A$143,0),MATCH(EC伊那酒税計算用!E$2,年度・店舗別売上量!$121:$121,0)),0)</f>
        <v>0</v>
      </c>
      <c r="F14">
        <f>IFERROR(INDEX(年度・店舗別売上量!$121:$143,MATCH(EC伊那酒税計算用!$A14,年度・店舗別売上量!$A$121:$A$143,0),MATCH(EC伊那酒税計算用!F$2,年度・店舗別売上量!$121:$121,0)),0)</f>
        <v>0</v>
      </c>
      <c r="G14">
        <f>IFERROR(INDEX(年度・店舗別売上量!$121:$143,MATCH(EC伊那酒税計算用!$A14,年度・店舗別売上量!$A$121:$A$143,0),MATCH(EC伊那酒税計算用!G$2,年度・店舗別売上量!$121:$121,0)),0)</f>
        <v>0</v>
      </c>
      <c r="H14">
        <f>IFERROR(INDEX(年度・店舗別売上量!$121:$143,MATCH(EC伊那酒税計算用!$A14,年度・店舗別売上量!$A$121:$A$143,0),MATCH(EC伊那酒税計算用!H$2,年度・店舗別売上量!$121:$121,0)),0)</f>
        <v>0</v>
      </c>
      <c r="I14">
        <f>IFERROR(INDEX(年度・店舗別売上量!$121:$143,MATCH(EC伊那酒税計算用!$A14,年度・店舗別売上量!$A$121:$A$143,0),MATCH(EC伊那酒税計算用!I$2,年度・店舗別売上量!$121:$121,0)),0)</f>
        <v>0</v>
      </c>
      <c r="J14">
        <f>IFERROR(INDEX(年度・店舗別売上量!$121:$143,MATCH(EC伊那酒税計算用!$A14,年度・店舗別売上量!$A$121:$A$143,0),MATCH(EC伊那酒税計算用!J$2,年度・店舗別売上量!$121:$121,0)),0)</f>
        <v>0</v>
      </c>
      <c r="K14">
        <f>IFERROR(INDEX(年度・店舗別売上量!$121:$143,MATCH(EC伊那酒税計算用!$A14,年度・店舗別売上量!$A$121:$A$143,0),MATCH(EC伊那酒税計算用!K$2,年度・店舗別売上量!$121:$121,0)),0)</f>
        <v>0</v>
      </c>
      <c r="L14">
        <f>IFERROR(INDEX(年度・店舗別売上量!$121:$143,MATCH(EC伊那酒税計算用!$A14,年度・店舗別売上量!$A$121:$A$143,0),MATCH(EC伊那酒税計算用!L$2,年度・店舗別売上量!$121:$121,0)),0)</f>
        <v>0</v>
      </c>
      <c r="M14">
        <f>IFERROR(INDEX(年度・店舗別売上量!$121:$143,MATCH(EC伊那酒税計算用!$A14,年度・店舗別売上量!$A$121:$A$143,0),MATCH(EC伊那酒税計算用!M$2,年度・店舗別売上量!$121:$121,0)),0)</f>
        <v>0</v>
      </c>
      <c r="N14">
        <f>IFERROR(INDEX(年度・店舗別売上量!$121:$143,MATCH(EC伊那酒税計算用!$A14,年度・店舗別売上量!$A$121:$A$143,0),MATCH(EC伊那酒税計算用!N$2,年度・店舗別売上量!$121:$121,0)),0)</f>
        <v>0</v>
      </c>
      <c r="O14">
        <f>IFERROR(INDEX(年度・店舗別売上量!$121:$143,MATCH(EC伊那酒税計算用!$A14,年度・店舗別売上量!$A$121:$A$143,0),MATCH(EC伊那酒税計算用!O$2,年度・店舗別売上量!$121:$121,0)),0)</f>
        <v>0</v>
      </c>
      <c r="P14">
        <f>IFERROR(INDEX(年度・店舗別売上量!$121:$143,MATCH(EC伊那酒税計算用!$A14,年度・店舗別売上量!$A$121:$A$143,0),MATCH(EC伊那酒税計算用!P$2,年度・店舗別売上量!$121:$121,0)),0)</f>
        <v>0</v>
      </c>
      <c r="Q14">
        <f>IFERROR(INDEX(年度・店舗別売上量!$121:$143,MATCH(EC伊那酒税計算用!$A14,年度・店舗別売上量!$A$121:$A$143,0),MATCH(EC伊那酒税計算用!Q$2,年度・店舗別売上量!$121:$121,0)),0)</f>
        <v>0</v>
      </c>
      <c r="R14">
        <f>IFERROR(INDEX(年度・店舗別売上量!$121:$143,MATCH(EC伊那酒税計算用!$A14,年度・店舗別売上量!$A$121:$A$143,0),MATCH(EC伊那酒税計算用!R$2,年度・店舗別売上量!$121:$121,0)),0)</f>
        <v>0</v>
      </c>
      <c r="S14">
        <f>IFERROR(INDEX(年度・店舗別売上量!$121:$143,MATCH(EC伊那酒税計算用!$A14,年度・店舗別売上量!$A$121:$A$143,0),MATCH(EC伊那酒税計算用!S$2,年度・店舗別売上量!$121:$121,0)),0)</f>
        <v>0</v>
      </c>
      <c r="T14">
        <f>IFERROR(INDEX(年度・店舗別売上量!$121:$143,MATCH(EC伊那酒税計算用!$A14,年度・店舗別売上量!$A$121:$A$143,0),MATCH(EC伊那酒税計算用!T$2,年度・店舗別売上量!$121:$121,0)),0)</f>
        <v>0</v>
      </c>
      <c r="U14">
        <f>IFERROR(INDEX(年度・店舗別売上量!$121:$143,MATCH(EC伊那酒税計算用!$A14,年度・店舗別売上量!$A$121:$A$143,0),MATCH(EC伊那酒税計算用!U$2,年度・店舗別売上量!$121:$121,0)),0)</f>
        <v>0</v>
      </c>
      <c r="V14">
        <f>IFERROR(INDEX(年度・店舗別売上量!$121:$143,MATCH(EC伊那酒税計算用!$A14,年度・店舗別売上量!$A$121:$A$143,0),MATCH(EC伊那酒税計算用!V$2,年度・店舗別売上量!$121:$121,0)),0)</f>
        <v>0</v>
      </c>
    </row>
    <row r="15" spans="1:22">
      <c r="A15" t="str">
        <f>管理!$C$14</f>
        <v>その他の醸造酒</v>
      </c>
      <c r="B15">
        <f>IFERROR(INDEX(年度・店舗別売上量!$121:$143,MATCH(EC伊那酒税計算用!$A15,年度・店舗別売上量!$A$121:$A$143,0),MATCH(EC伊那酒税計算用!B$2,年度・店舗別売上量!$121:$121,0)),0)</f>
        <v>0</v>
      </c>
      <c r="C15">
        <f>IFERROR(INDEX(年度・店舗別売上量!$121:$143,MATCH(EC伊那酒税計算用!$A15,年度・店舗別売上量!$A$121:$A$143,0),MATCH(EC伊那酒税計算用!C$2,年度・店舗別売上量!$121:$121,0)),0)</f>
        <v>0</v>
      </c>
      <c r="D15">
        <f>IFERROR(INDEX(年度・店舗別売上量!$121:$143,MATCH(EC伊那酒税計算用!$A15,年度・店舗別売上量!$A$121:$A$143,0),MATCH(EC伊那酒税計算用!D$2,年度・店舗別売上量!$121:$121,0)),0)</f>
        <v>0</v>
      </c>
      <c r="E15">
        <f>IFERROR(INDEX(年度・店舗別売上量!$121:$143,MATCH(EC伊那酒税計算用!$A15,年度・店舗別売上量!$A$121:$A$143,0),MATCH(EC伊那酒税計算用!E$2,年度・店舗別売上量!$121:$121,0)),0)</f>
        <v>0</v>
      </c>
      <c r="F15">
        <f>IFERROR(INDEX(年度・店舗別売上量!$121:$143,MATCH(EC伊那酒税計算用!$A15,年度・店舗別売上量!$A$121:$A$143,0),MATCH(EC伊那酒税計算用!F$2,年度・店舗別売上量!$121:$121,0)),0)</f>
        <v>0</v>
      </c>
      <c r="G15">
        <f>IFERROR(INDEX(年度・店舗別売上量!$121:$143,MATCH(EC伊那酒税計算用!$A15,年度・店舗別売上量!$A$121:$A$143,0),MATCH(EC伊那酒税計算用!G$2,年度・店舗別売上量!$121:$121,0)),0)</f>
        <v>0</v>
      </c>
      <c r="H15">
        <f>IFERROR(INDEX(年度・店舗別売上量!$121:$143,MATCH(EC伊那酒税計算用!$A15,年度・店舗別売上量!$A$121:$A$143,0),MATCH(EC伊那酒税計算用!H$2,年度・店舗別売上量!$121:$121,0)),0)</f>
        <v>0</v>
      </c>
      <c r="I15">
        <f>IFERROR(INDEX(年度・店舗別売上量!$121:$143,MATCH(EC伊那酒税計算用!$A15,年度・店舗別売上量!$A$121:$A$143,0),MATCH(EC伊那酒税計算用!I$2,年度・店舗別売上量!$121:$121,0)),0)</f>
        <v>0</v>
      </c>
      <c r="J15">
        <f>IFERROR(INDEX(年度・店舗別売上量!$121:$143,MATCH(EC伊那酒税計算用!$A15,年度・店舗別売上量!$A$121:$A$143,0),MATCH(EC伊那酒税計算用!J$2,年度・店舗別売上量!$121:$121,0)),0)</f>
        <v>0</v>
      </c>
      <c r="K15">
        <f>IFERROR(INDEX(年度・店舗別売上量!$121:$143,MATCH(EC伊那酒税計算用!$A15,年度・店舗別売上量!$A$121:$A$143,0),MATCH(EC伊那酒税計算用!K$2,年度・店舗別売上量!$121:$121,0)),0)</f>
        <v>0</v>
      </c>
      <c r="L15">
        <f>IFERROR(INDEX(年度・店舗別売上量!$121:$143,MATCH(EC伊那酒税計算用!$A15,年度・店舗別売上量!$A$121:$A$143,0),MATCH(EC伊那酒税計算用!L$2,年度・店舗別売上量!$121:$121,0)),0)</f>
        <v>0</v>
      </c>
      <c r="M15">
        <f>IFERROR(INDEX(年度・店舗別売上量!$121:$143,MATCH(EC伊那酒税計算用!$A15,年度・店舗別売上量!$A$121:$A$143,0),MATCH(EC伊那酒税計算用!M$2,年度・店舗別売上量!$121:$121,0)),0)</f>
        <v>0</v>
      </c>
      <c r="N15">
        <f>IFERROR(INDEX(年度・店舗別売上量!$121:$143,MATCH(EC伊那酒税計算用!$A15,年度・店舗別売上量!$A$121:$A$143,0),MATCH(EC伊那酒税計算用!N$2,年度・店舗別売上量!$121:$121,0)),0)</f>
        <v>0</v>
      </c>
      <c r="O15">
        <f>IFERROR(INDEX(年度・店舗別売上量!$121:$143,MATCH(EC伊那酒税計算用!$A15,年度・店舗別売上量!$A$121:$A$143,0),MATCH(EC伊那酒税計算用!O$2,年度・店舗別売上量!$121:$121,0)),0)</f>
        <v>0</v>
      </c>
      <c r="P15">
        <f>IFERROR(INDEX(年度・店舗別売上量!$121:$143,MATCH(EC伊那酒税計算用!$A15,年度・店舗別売上量!$A$121:$A$143,0),MATCH(EC伊那酒税計算用!P$2,年度・店舗別売上量!$121:$121,0)),0)</f>
        <v>0</v>
      </c>
      <c r="Q15">
        <f>IFERROR(INDEX(年度・店舗別売上量!$121:$143,MATCH(EC伊那酒税計算用!$A15,年度・店舗別売上量!$A$121:$A$143,0),MATCH(EC伊那酒税計算用!Q$2,年度・店舗別売上量!$121:$121,0)),0)</f>
        <v>0</v>
      </c>
      <c r="R15">
        <f>IFERROR(INDEX(年度・店舗別売上量!$121:$143,MATCH(EC伊那酒税計算用!$A15,年度・店舗別売上量!$A$121:$A$143,0),MATCH(EC伊那酒税計算用!R$2,年度・店舗別売上量!$121:$121,0)),0)</f>
        <v>0</v>
      </c>
      <c r="S15">
        <f>IFERROR(INDEX(年度・店舗別売上量!$121:$143,MATCH(EC伊那酒税計算用!$A15,年度・店舗別売上量!$A$121:$A$143,0),MATCH(EC伊那酒税計算用!S$2,年度・店舗別売上量!$121:$121,0)),0)</f>
        <v>0</v>
      </c>
      <c r="T15">
        <f>IFERROR(INDEX(年度・店舗別売上量!$121:$143,MATCH(EC伊那酒税計算用!$A15,年度・店舗別売上量!$A$121:$A$143,0),MATCH(EC伊那酒税計算用!T$2,年度・店舗別売上量!$121:$121,0)),0)</f>
        <v>0</v>
      </c>
      <c r="U15">
        <f>IFERROR(INDEX(年度・店舗別売上量!$121:$143,MATCH(EC伊那酒税計算用!$A15,年度・店舗別売上量!$A$121:$A$143,0),MATCH(EC伊那酒税計算用!U$2,年度・店舗別売上量!$121:$121,0)),0)</f>
        <v>0</v>
      </c>
      <c r="V15">
        <f>IFERROR(INDEX(年度・店舗別売上量!$121:$143,MATCH(EC伊那酒税計算用!$A15,年度・店舗別売上量!$A$121:$A$143,0),MATCH(EC伊那酒税計算用!V$2,年度・店舗別売上量!$121:$121,0)),0)</f>
        <v>0</v>
      </c>
    </row>
    <row r="16" spans="1:22">
      <c r="A16" t="str">
        <f>管理!$C$15</f>
        <v>スピリッツ</v>
      </c>
      <c r="B16">
        <f>IFERROR(INDEX(年度・店舗別売上量!$121:$143,MATCH(EC伊那酒税計算用!$A16,年度・店舗別売上量!$A$121:$A$143,0),MATCH(EC伊那酒税計算用!B$2,年度・店舗別売上量!$121:$121,0)),0)</f>
        <v>0</v>
      </c>
      <c r="C16">
        <f>IFERROR(INDEX(年度・店舗別売上量!$121:$143,MATCH(EC伊那酒税計算用!$A16,年度・店舗別売上量!$A$121:$A$143,0),MATCH(EC伊那酒税計算用!C$2,年度・店舗別売上量!$121:$121,0)),0)</f>
        <v>0</v>
      </c>
      <c r="D16">
        <f>IFERROR(INDEX(年度・店舗別売上量!$121:$143,MATCH(EC伊那酒税計算用!$A16,年度・店舗別売上量!$A$121:$A$143,0),MATCH(EC伊那酒税計算用!D$2,年度・店舗別売上量!$121:$121,0)),0)</f>
        <v>0</v>
      </c>
      <c r="E16">
        <f>IFERROR(INDEX(年度・店舗別売上量!$121:$143,MATCH(EC伊那酒税計算用!$A16,年度・店舗別売上量!$A$121:$A$143,0),MATCH(EC伊那酒税計算用!E$2,年度・店舗別売上量!$121:$121,0)),0)</f>
        <v>0</v>
      </c>
      <c r="F16">
        <f>IFERROR(INDEX(年度・店舗別売上量!$121:$143,MATCH(EC伊那酒税計算用!$A16,年度・店舗別売上量!$A$121:$A$143,0),MATCH(EC伊那酒税計算用!F$2,年度・店舗別売上量!$121:$121,0)),0)</f>
        <v>0</v>
      </c>
      <c r="G16">
        <f>IFERROR(INDEX(年度・店舗別売上量!$121:$143,MATCH(EC伊那酒税計算用!$A16,年度・店舗別売上量!$A$121:$A$143,0),MATCH(EC伊那酒税計算用!G$2,年度・店舗別売上量!$121:$121,0)),0)</f>
        <v>0</v>
      </c>
      <c r="H16">
        <f>IFERROR(INDEX(年度・店舗別売上量!$121:$143,MATCH(EC伊那酒税計算用!$A16,年度・店舗別売上量!$A$121:$A$143,0),MATCH(EC伊那酒税計算用!H$2,年度・店舗別売上量!$121:$121,0)),0)</f>
        <v>0</v>
      </c>
      <c r="I16">
        <f>IFERROR(INDEX(年度・店舗別売上量!$121:$143,MATCH(EC伊那酒税計算用!$A16,年度・店舗別売上量!$A$121:$A$143,0),MATCH(EC伊那酒税計算用!I$2,年度・店舗別売上量!$121:$121,0)),0)</f>
        <v>0</v>
      </c>
      <c r="J16">
        <f>IFERROR(INDEX(年度・店舗別売上量!$121:$143,MATCH(EC伊那酒税計算用!$A16,年度・店舗別売上量!$A$121:$A$143,0),MATCH(EC伊那酒税計算用!J$2,年度・店舗別売上量!$121:$121,0)),0)</f>
        <v>0</v>
      </c>
      <c r="K16">
        <f>IFERROR(INDEX(年度・店舗別売上量!$121:$143,MATCH(EC伊那酒税計算用!$A16,年度・店舗別売上量!$A$121:$A$143,0),MATCH(EC伊那酒税計算用!K$2,年度・店舗別売上量!$121:$121,0)),0)</f>
        <v>0</v>
      </c>
      <c r="L16">
        <f>IFERROR(INDEX(年度・店舗別売上量!$121:$143,MATCH(EC伊那酒税計算用!$A16,年度・店舗別売上量!$A$121:$A$143,0),MATCH(EC伊那酒税計算用!L$2,年度・店舗別売上量!$121:$121,0)),0)</f>
        <v>0</v>
      </c>
      <c r="M16">
        <f>IFERROR(INDEX(年度・店舗別売上量!$121:$143,MATCH(EC伊那酒税計算用!$A16,年度・店舗別売上量!$A$121:$A$143,0),MATCH(EC伊那酒税計算用!M$2,年度・店舗別売上量!$121:$121,0)),0)</f>
        <v>0</v>
      </c>
      <c r="N16">
        <f>IFERROR(INDEX(年度・店舗別売上量!$121:$143,MATCH(EC伊那酒税計算用!$A16,年度・店舗別売上量!$A$121:$A$143,0),MATCH(EC伊那酒税計算用!N$2,年度・店舗別売上量!$121:$121,0)),0)</f>
        <v>0</v>
      </c>
      <c r="O16">
        <f>IFERROR(INDEX(年度・店舗別売上量!$121:$143,MATCH(EC伊那酒税計算用!$A16,年度・店舗別売上量!$A$121:$A$143,0),MATCH(EC伊那酒税計算用!O$2,年度・店舗別売上量!$121:$121,0)),0)</f>
        <v>0</v>
      </c>
      <c r="P16">
        <f>IFERROR(INDEX(年度・店舗別売上量!$121:$143,MATCH(EC伊那酒税計算用!$A16,年度・店舗別売上量!$A$121:$A$143,0),MATCH(EC伊那酒税計算用!P$2,年度・店舗別売上量!$121:$121,0)),0)</f>
        <v>0</v>
      </c>
      <c r="Q16">
        <f>IFERROR(INDEX(年度・店舗別売上量!$121:$143,MATCH(EC伊那酒税計算用!$A16,年度・店舗別売上量!$A$121:$A$143,0),MATCH(EC伊那酒税計算用!Q$2,年度・店舗別売上量!$121:$121,0)),0)</f>
        <v>0</v>
      </c>
      <c r="R16">
        <f>IFERROR(INDEX(年度・店舗別売上量!$121:$143,MATCH(EC伊那酒税計算用!$A16,年度・店舗別売上量!$A$121:$A$143,0),MATCH(EC伊那酒税計算用!R$2,年度・店舗別売上量!$121:$121,0)),0)</f>
        <v>0</v>
      </c>
      <c r="S16">
        <f>IFERROR(INDEX(年度・店舗別売上量!$121:$143,MATCH(EC伊那酒税計算用!$A16,年度・店舗別売上量!$A$121:$A$143,0),MATCH(EC伊那酒税計算用!S$2,年度・店舗別売上量!$121:$121,0)),0)</f>
        <v>0</v>
      </c>
      <c r="T16">
        <f>IFERROR(INDEX(年度・店舗別売上量!$121:$143,MATCH(EC伊那酒税計算用!$A16,年度・店舗別売上量!$A$121:$A$143,0),MATCH(EC伊那酒税計算用!T$2,年度・店舗別売上量!$121:$121,0)),0)</f>
        <v>0</v>
      </c>
      <c r="U16">
        <f>IFERROR(INDEX(年度・店舗別売上量!$121:$143,MATCH(EC伊那酒税計算用!$A16,年度・店舗別売上量!$A$121:$A$143,0),MATCH(EC伊那酒税計算用!U$2,年度・店舗別売上量!$121:$121,0)),0)</f>
        <v>0</v>
      </c>
      <c r="V16">
        <f>IFERROR(INDEX(年度・店舗別売上量!$121:$143,MATCH(EC伊那酒税計算用!$A16,年度・店舗別売上量!$A$121:$A$143,0),MATCH(EC伊那酒税計算用!V$2,年度・店舗別売上量!$121:$121,0)),0)</f>
        <v>0</v>
      </c>
    </row>
    <row r="17" spans="1:22">
      <c r="A17" t="str">
        <f>管理!$C$16</f>
        <v>リキュール</v>
      </c>
      <c r="B17">
        <f>IFERROR(INDEX(年度・店舗別売上量!$121:$143,MATCH(EC伊那酒税計算用!$A17,年度・店舗別売上量!$A$121:$A$143,0),MATCH(EC伊那酒税計算用!B$2,年度・店舗別売上量!$121:$121,0)),0)</f>
        <v>0</v>
      </c>
      <c r="C17">
        <f>IFERROR(INDEX(年度・店舗別売上量!$121:$143,MATCH(EC伊那酒税計算用!$A17,年度・店舗別売上量!$A$121:$A$143,0),MATCH(EC伊那酒税計算用!C$2,年度・店舗別売上量!$121:$121,0)),0)</f>
        <v>0</v>
      </c>
      <c r="D17">
        <f>IFERROR(INDEX(年度・店舗別売上量!$121:$143,MATCH(EC伊那酒税計算用!$A17,年度・店舗別売上量!$A$121:$A$143,0),MATCH(EC伊那酒税計算用!D$2,年度・店舗別売上量!$121:$121,0)),0)</f>
        <v>0</v>
      </c>
      <c r="E17">
        <f>IFERROR(INDEX(年度・店舗別売上量!$121:$143,MATCH(EC伊那酒税計算用!$A17,年度・店舗別売上量!$A$121:$A$143,0),MATCH(EC伊那酒税計算用!E$2,年度・店舗別売上量!$121:$121,0)),0)</f>
        <v>0</v>
      </c>
      <c r="F17">
        <f>IFERROR(INDEX(年度・店舗別売上量!$121:$143,MATCH(EC伊那酒税計算用!$A17,年度・店舗別売上量!$A$121:$A$143,0),MATCH(EC伊那酒税計算用!F$2,年度・店舗別売上量!$121:$121,0)),0)</f>
        <v>0</v>
      </c>
      <c r="G17">
        <f>IFERROR(INDEX(年度・店舗別売上量!$121:$143,MATCH(EC伊那酒税計算用!$A17,年度・店舗別売上量!$A$121:$A$143,0),MATCH(EC伊那酒税計算用!G$2,年度・店舗別売上量!$121:$121,0)),0)</f>
        <v>0</v>
      </c>
      <c r="H17">
        <f>IFERROR(INDEX(年度・店舗別売上量!$121:$143,MATCH(EC伊那酒税計算用!$A17,年度・店舗別売上量!$A$121:$A$143,0),MATCH(EC伊那酒税計算用!H$2,年度・店舗別売上量!$121:$121,0)),0)</f>
        <v>0</v>
      </c>
      <c r="I17">
        <f>IFERROR(INDEX(年度・店舗別売上量!$121:$143,MATCH(EC伊那酒税計算用!$A17,年度・店舗別売上量!$A$121:$A$143,0),MATCH(EC伊那酒税計算用!I$2,年度・店舗別売上量!$121:$121,0)),0)</f>
        <v>0</v>
      </c>
      <c r="J17">
        <f>IFERROR(INDEX(年度・店舗別売上量!$121:$143,MATCH(EC伊那酒税計算用!$A17,年度・店舗別売上量!$A$121:$A$143,0),MATCH(EC伊那酒税計算用!J$2,年度・店舗別売上量!$121:$121,0)),0)</f>
        <v>0</v>
      </c>
      <c r="K17">
        <f>IFERROR(INDEX(年度・店舗別売上量!$121:$143,MATCH(EC伊那酒税計算用!$A17,年度・店舗別売上量!$A$121:$A$143,0),MATCH(EC伊那酒税計算用!K$2,年度・店舗別売上量!$121:$121,0)),0)</f>
        <v>0</v>
      </c>
      <c r="L17">
        <f>IFERROR(INDEX(年度・店舗別売上量!$121:$143,MATCH(EC伊那酒税計算用!$A17,年度・店舗別売上量!$A$121:$A$143,0),MATCH(EC伊那酒税計算用!L$2,年度・店舗別売上量!$121:$121,0)),0)</f>
        <v>0</v>
      </c>
      <c r="M17">
        <f>IFERROR(INDEX(年度・店舗別売上量!$121:$143,MATCH(EC伊那酒税計算用!$A17,年度・店舗別売上量!$A$121:$A$143,0),MATCH(EC伊那酒税計算用!M$2,年度・店舗別売上量!$121:$121,0)),0)</f>
        <v>0</v>
      </c>
      <c r="N17">
        <f>IFERROR(INDEX(年度・店舗別売上量!$121:$143,MATCH(EC伊那酒税計算用!$A17,年度・店舗別売上量!$A$121:$A$143,0),MATCH(EC伊那酒税計算用!N$2,年度・店舗別売上量!$121:$121,0)),0)</f>
        <v>0</v>
      </c>
      <c r="O17">
        <f>IFERROR(INDEX(年度・店舗別売上量!$121:$143,MATCH(EC伊那酒税計算用!$A17,年度・店舗別売上量!$A$121:$A$143,0),MATCH(EC伊那酒税計算用!O$2,年度・店舗別売上量!$121:$121,0)),0)</f>
        <v>0</v>
      </c>
      <c r="P17">
        <f>IFERROR(INDEX(年度・店舗別売上量!$121:$143,MATCH(EC伊那酒税計算用!$A17,年度・店舗別売上量!$A$121:$A$143,0),MATCH(EC伊那酒税計算用!P$2,年度・店舗別売上量!$121:$121,0)),0)</f>
        <v>0</v>
      </c>
      <c r="Q17">
        <f>IFERROR(INDEX(年度・店舗別売上量!$121:$143,MATCH(EC伊那酒税計算用!$A17,年度・店舗別売上量!$A$121:$A$143,0),MATCH(EC伊那酒税計算用!Q$2,年度・店舗別売上量!$121:$121,0)),0)</f>
        <v>0</v>
      </c>
      <c r="R17">
        <f>IFERROR(INDEX(年度・店舗別売上量!$121:$143,MATCH(EC伊那酒税計算用!$A17,年度・店舗別売上量!$A$121:$A$143,0),MATCH(EC伊那酒税計算用!R$2,年度・店舗別売上量!$121:$121,0)),0)</f>
        <v>0</v>
      </c>
      <c r="S17">
        <f>IFERROR(INDEX(年度・店舗別売上量!$121:$143,MATCH(EC伊那酒税計算用!$A17,年度・店舗別売上量!$A$121:$A$143,0),MATCH(EC伊那酒税計算用!S$2,年度・店舗別売上量!$121:$121,0)),0)</f>
        <v>0</v>
      </c>
      <c r="T17">
        <f>IFERROR(INDEX(年度・店舗別売上量!$121:$143,MATCH(EC伊那酒税計算用!$A17,年度・店舗別売上量!$A$121:$A$143,0),MATCH(EC伊那酒税計算用!T$2,年度・店舗別売上量!$121:$121,0)),0)</f>
        <v>0</v>
      </c>
      <c r="U17">
        <f>IFERROR(INDEX(年度・店舗別売上量!$121:$143,MATCH(EC伊那酒税計算用!$A17,年度・店舗別売上量!$A$121:$A$143,0),MATCH(EC伊那酒税計算用!U$2,年度・店舗別売上量!$121:$121,0)),0)</f>
        <v>0</v>
      </c>
      <c r="V17">
        <f>IFERROR(INDEX(年度・店舗別売上量!$121:$143,MATCH(EC伊那酒税計算用!$A17,年度・店舗別売上量!$A$121:$A$143,0),MATCH(EC伊那酒税計算用!V$2,年度・店舗別売上量!$121:$121,0)),0)</f>
        <v>0</v>
      </c>
    </row>
    <row r="18" spans="1:22">
      <c r="A18" t="str">
        <f>管理!$C$17</f>
        <v>雑酒</v>
      </c>
      <c r="B18">
        <f>IFERROR(INDEX(年度・店舗別売上量!$121:$143,MATCH(EC伊那酒税計算用!$A18,年度・店舗別売上量!$A$121:$A$143,0),MATCH(EC伊那酒税計算用!B$2,年度・店舗別売上量!$121:$121,0)),0)</f>
        <v>0</v>
      </c>
      <c r="C18">
        <f>IFERROR(INDEX(年度・店舗別売上量!$121:$143,MATCH(EC伊那酒税計算用!$A18,年度・店舗別売上量!$A$121:$A$143,0),MATCH(EC伊那酒税計算用!C$2,年度・店舗別売上量!$121:$121,0)),0)</f>
        <v>0</v>
      </c>
      <c r="D18">
        <f>IFERROR(INDEX(年度・店舗別売上量!$121:$143,MATCH(EC伊那酒税計算用!$A18,年度・店舗別売上量!$A$121:$A$143,0),MATCH(EC伊那酒税計算用!D$2,年度・店舗別売上量!$121:$121,0)),0)</f>
        <v>0</v>
      </c>
      <c r="E18">
        <f>IFERROR(INDEX(年度・店舗別売上量!$121:$143,MATCH(EC伊那酒税計算用!$A18,年度・店舗別売上量!$A$121:$A$143,0),MATCH(EC伊那酒税計算用!E$2,年度・店舗別売上量!$121:$121,0)),0)</f>
        <v>0</v>
      </c>
      <c r="F18">
        <f>IFERROR(INDEX(年度・店舗別売上量!$121:$143,MATCH(EC伊那酒税計算用!$A18,年度・店舗別売上量!$A$121:$A$143,0),MATCH(EC伊那酒税計算用!F$2,年度・店舗別売上量!$121:$121,0)),0)</f>
        <v>0</v>
      </c>
      <c r="G18">
        <f>IFERROR(INDEX(年度・店舗別売上量!$121:$143,MATCH(EC伊那酒税計算用!$A18,年度・店舗別売上量!$A$121:$A$143,0),MATCH(EC伊那酒税計算用!G$2,年度・店舗別売上量!$121:$121,0)),0)</f>
        <v>0</v>
      </c>
      <c r="H18">
        <f>IFERROR(INDEX(年度・店舗別売上量!$121:$143,MATCH(EC伊那酒税計算用!$A18,年度・店舗別売上量!$A$121:$A$143,0),MATCH(EC伊那酒税計算用!H$2,年度・店舗別売上量!$121:$121,0)),0)</f>
        <v>0</v>
      </c>
      <c r="I18">
        <f>IFERROR(INDEX(年度・店舗別売上量!$121:$143,MATCH(EC伊那酒税計算用!$A18,年度・店舗別売上量!$A$121:$A$143,0),MATCH(EC伊那酒税計算用!I$2,年度・店舗別売上量!$121:$121,0)),0)</f>
        <v>0</v>
      </c>
      <c r="J18">
        <f>IFERROR(INDEX(年度・店舗別売上量!$121:$143,MATCH(EC伊那酒税計算用!$A18,年度・店舗別売上量!$A$121:$A$143,0),MATCH(EC伊那酒税計算用!J$2,年度・店舗別売上量!$121:$121,0)),0)</f>
        <v>0</v>
      </c>
      <c r="K18">
        <f>IFERROR(INDEX(年度・店舗別売上量!$121:$143,MATCH(EC伊那酒税計算用!$A18,年度・店舗別売上量!$A$121:$A$143,0),MATCH(EC伊那酒税計算用!K$2,年度・店舗別売上量!$121:$121,0)),0)</f>
        <v>0</v>
      </c>
      <c r="L18">
        <f>IFERROR(INDEX(年度・店舗別売上量!$121:$143,MATCH(EC伊那酒税計算用!$A18,年度・店舗別売上量!$A$121:$A$143,0),MATCH(EC伊那酒税計算用!L$2,年度・店舗別売上量!$121:$121,0)),0)</f>
        <v>0</v>
      </c>
      <c r="M18">
        <f>IFERROR(INDEX(年度・店舗別売上量!$121:$143,MATCH(EC伊那酒税計算用!$A18,年度・店舗別売上量!$A$121:$A$143,0),MATCH(EC伊那酒税計算用!M$2,年度・店舗別売上量!$121:$121,0)),0)</f>
        <v>0</v>
      </c>
      <c r="N18">
        <f>IFERROR(INDEX(年度・店舗別売上量!$121:$143,MATCH(EC伊那酒税計算用!$A18,年度・店舗別売上量!$A$121:$A$143,0),MATCH(EC伊那酒税計算用!N$2,年度・店舗別売上量!$121:$121,0)),0)</f>
        <v>0</v>
      </c>
      <c r="O18">
        <f>IFERROR(INDEX(年度・店舗別売上量!$121:$143,MATCH(EC伊那酒税計算用!$A18,年度・店舗別売上量!$A$121:$A$143,0),MATCH(EC伊那酒税計算用!O$2,年度・店舗別売上量!$121:$121,0)),0)</f>
        <v>0</v>
      </c>
      <c r="P18">
        <f>IFERROR(INDEX(年度・店舗別売上量!$121:$143,MATCH(EC伊那酒税計算用!$A18,年度・店舗別売上量!$A$121:$A$143,0),MATCH(EC伊那酒税計算用!P$2,年度・店舗別売上量!$121:$121,0)),0)</f>
        <v>0</v>
      </c>
      <c r="Q18">
        <f>IFERROR(INDEX(年度・店舗別売上量!$121:$143,MATCH(EC伊那酒税計算用!$A18,年度・店舗別売上量!$A$121:$A$143,0),MATCH(EC伊那酒税計算用!Q$2,年度・店舗別売上量!$121:$121,0)),0)</f>
        <v>0</v>
      </c>
      <c r="R18">
        <f>IFERROR(INDEX(年度・店舗別売上量!$121:$143,MATCH(EC伊那酒税計算用!$A18,年度・店舗別売上量!$A$121:$A$143,0),MATCH(EC伊那酒税計算用!R$2,年度・店舗別売上量!$121:$121,0)),0)</f>
        <v>0</v>
      </c>
      <c r="S18">
        <f>IFERROR(INDEX(年度・店舗別売上量!$121:$143,MATCH(EC伊那酒税計算用!$A18,年度・店舗別売上量!$A$121:$A$143,0),MATCH(EC伊那酒税計算用!S$2,年度・店舗別売上量!$121:$121,0)),0)</f>
        <v>0</v>
      </c>
      <c r="T18">
        <f>IFERROR(INDEX(年度・店舗別売上量!$121:$143,MATCH(EC伊那酒税計算用!$A18,年度・店舗別売上量!$A$121:$A$143,0),MATCH(EC伊那酒税計算用!T$2,年度・店舗別売上量!$121:$121,0)),0)</f>
        <v>0</v>
      </c>
      <c r="U18">
        <f>IFERROR(INDEX(年度・店舗別売上量!$121:$143,MATCH(EC伊那酒税計算用!$A18,年度・店舗別売上量!$A$121:$A$143,0),MATCH(EC伊那酒税計算用!U$2,年度・店舗別売上量!$121:$121,0)),0)</f>
        <v>0</v>
      </c>
      <c r="V18">
        <f>IFERROR(INDEX(年度・店舗別売上量!$121:$143,MATCH(EC伊那酒税計算用!$A18,年度・店舗別売上量!$A$121:$A$143,0),MATCH(EC伊那酒税計算用!V$2,年度・店舗別売上量!$121:$121,0)),0)</f>
        <v>0</v>
      </c>
    </row>
    <row r="19" spans="1:22">
      <c r="A19" t="str">
        <f>管理!$C$18</f>
        <v>粉末酒</v>
      </c>
      <c r="B19">
        <f>IFERROR(INDEX(年度・店舗別売上量!$121:$143,MATCH(EC伊那酒税計算用!$A19,年度・店舗別売上量!$A$121:$A$143,0),MATCH(EC伊那酒税計算用!B$2,年度・店舗別売上量!$121:$121,0)),0)</f>
        <v>0</v>
      </c>
      <c r="C19">
        <f>IFERROR(INDEX(年度・店舗別売上量!$121:$143,MATCH(EC伊那酒税計算用!$A19,年度・店舗別売上量!$A$121:$A$143,0),MATCH(EC伊那酒税計算用!C$2,年度・店舗別売上量!$121:$121,0)),0)</f>
        <v>0</v>
      </c>
      <c r="D19">
        <f>IFERROR(INDEX(年度・店舗別売上量!$121:$143,MATCH(EC伊那酒税計算用!$A19,年度・店舗別売上量!$A$121:$A$143,0),MATCH(EC伊那酒税計算用!D$2,年度・店舗別売上量!$121:$121,0)),0)</f>
        <v>0</v>
      </c>
      <c r="E19">
        <f>IFERROR(INDEX(年度・店舗別売上量!$121:$143,MATCH(EC伊那酒税計算用!$A19,年度・店舗別売上量!$A$121:$A$143,0),MATCH(EC伊那酒税計算用!E$2,年度・店舗別売上量!$121:$121,0)),0)</f>
        <v>0</v>
      </c>
      <c r="F19">
        <f>IFERROR(INDEX(年度・店舗別売上量!$121:$143,MATCH(EC伊那酒税計算用!$A19,年度・店舗別売上量!$A$121:$A$143,0),MATCH(EC伊那酒税計算用!F$2,年度・店舗別売上量!$121:$121,0)),0)</f>
        <v>0</v>
      </c>
      <c r="G19">
        <f>IFERROR(INDEX(年度・店舗別売上量!$121:$143,MATCH(EC伊那酒税計算用!$A19,年度・店舗別売上量!$A$121:$A$143,0),MATCH(EC伊那酒税計算用!G$2,年度・店舗別売上量!$121:$121,0)),0)</f>
        <v>0</v>
      </c>
      <c r="H19">
        <f>IFERROR(INDEX(年度・店舗別売上量!$121:$143,MATCH(EC伊那酒税計算用!$A19,年度・店舗別売上量!$A$121:$A$143,0),MATCH(EC伊那酒税計算用!H$2,年度・店舗別売上量!$121:$121,0)),0)</f>
        <v>0</v>
      </c>
      <c r="I19">
        <f>IFERROR(INDEX(年度・店舗別売上量!$121:$143,MATCH(EC伊那酒税計算用!$A19,年度・店舗別売上量!$A$121:$A$143,0),MATCH(EC伊那酒税計算用!I$2,年度・店舗別売上量!$121:$121,0)),0)</f>
        <v>0</v>
      </c>
      <c r="J19">
        <f>IFERROR(INDEX(年度・店舗別売上量!$121:$143,MATCH(EC伊那酒税計算用!$A19,年度・店舗別売上量!$A$121:$A$143,0),MATCH(EC伊那酒税計算用!J$2,年度・店舗別売上量!$121:$121,0)),0)</f>
        <v>0</v>
      </c>
      <c r="K19">
        <f>IFERROR(INDEX(年度・店舗別売上量!$121:$143,MATCH(EC伊那酒税計算用!$A19,年度・店舗別売上量!$A$121:$A$143,0),MATCH(EC伊那酒税計算用!K$2,年度・店舗別売上量!$121:$121,0)),0)</f>
        <v>0</v>
      </c>
      <c r="L19">
        <f>IFERROR(INDEX(年度・店舗別売上量!$121:$143,MATCH(EC伊那酒税計算用!$A19,年度・店舗別売上量!$A$121:$A$143,0),MATCH(EC伊那酒税計算用!L$2,年度・店舗別売上量!$121:$121,0)),0)</f>
        <v>0</v>
      </c>
      <c r="M19">
        <f>IFERROR(INDEX(年度・店舗別売上量!$121:$143,MATCH(EC伊那酒税計算用!$A19,年度・店舗別売上量!$A$121:$A$143,0),MATCH(EC伊那酒税計算用!M$2,年度・店舗別売上量!$121:$121,0)),0)</f>
        <v>0</v>
      </c>
      <c r="N19">
        <f>IFERROR(INDEX(年度・店舗別売上量!$121:$143,MATCH(EC伊那酒税計算用!$A19,年度・店舗別売上量!$A$121:$A$143,0),MATCH(EC伊那酒税計算用!N$2,年度・店舗別売上量!$121:$121,0)),0)</f>
        <v>0</v>
      </c>
      <c r="O19">
        <f>IFERROR(INDEX(年度・店舗別売上量!$121:$143,MATCH(EC伊那酒税計算用!$A19,年度・店舗別売上量!$A$121:$A$143,0),MATCH(EC伊那酒税計算用!O$2,年度・店舗別売上量!$121:$121,0)),0)</f>
        <v>0</v>
      </c>
      <c r="P19">
        <f>IFERROR(INDEX(年度・店舗別売上量!$121:$143,MATCH(EC伊那酒税計算用!$A19,年度・店舗別売上量!$A$121:$A$143,0),MATCH(EC伊那酒税計算用!P$2,年度・店舗別売上量!$121:$121,0)),0)</f>
        <v>0</v>
      </c>
      <c r="Q19">
        <f>IFERROR(INDEX(年度・店舗別売上量!$121:$143,MATCH(EC伊那酒税計算用!$A19,年度・店舗別売上量!$A$121:$A$143,0),MATCH(EC伊那酒税計算用!Q$2,年度・店舗別売上量!$121:$121,0)),0)</f>
        <v>0</v>
      </c>
      <c r="R19">
        <f>IFERROR(INDEX(年度・店舗別売上量!$121:$143,MATCH(EC伊那酒税計算用!$A19,年度・店舗別売上量!$A$121:$A$143,0),MATCH(EC伊那酒税計算用!R$2,年度・店舗別売上量!$121:$121,0)),0)</f>
        <v>0</v>
      </c>
      <c r="S19">
        <f>IFERROR(INDEX(年度・店舗別売上量!$121:$143,MATCH(EC伊那酒税計算用!$A19,年度・店舗別売上量!$A$121:$A$143,0),MATCH(EC伊那酒税計算用!S$2,年度・店舗別売上量!$121:$121,0)),0)</f>
        <v>0</v>
      </c>
      <c r="T19">
        <f>IFERROR(INDEX(年度・店舗別売上量!$121:$143,MATCH(EC伊那酒税計算用!$A19,年度・店舗別売上量!$A$121:$A$143,0),MATCH(EC伊那酒税計算用!T$2,年度・店舗別売上量!$121:$121,0)),0)</f>
        <v>0</v>
      </c>
      <c r="U19">
        <f>IFERROR(INDEX(年度・店舗別売上量!$121:$143,MATCH(EC伊那酒税計算用!$A19,年度・店舗別売上量!$A$121:$A$143,0),MATCH(EC伊那酒税計算用!U$2,年度・店舗別売上量!$121:$121,0)),0)</f>
        <v>0</v>
      </c>
      <c r="V19">
        <f>IFERROR(INDEX(年度・店舗別売上量!$121:$143,MATCH(EC伊那酒税計算用!$A19,年度・店舗別売上量!$A$121:$A$143,0),MATCH(EC伊那酒税計算用!V$2,年度・店舗別売上量!$121:$121,0)),0)</f>
        <v>0</v>
      </c>
    </row>
    <row r="23" spans="1:22">
      <c r="A23" t="s">
        <v>282</v>
      </c>
    </row>
    <row r="24" spans="1:22">
      <c r="B24">
        <v>2020</v>
      </c>
      <c r="C24">
        <v>2021</v>
      </c>
      <c r="D24">
        <v>2022</v>
      </c>
      <c r="E24">
        <v>2023</v>
      </c>
      <c r="F24">
        <v>2024</v>
      </c>
      <c r="G24">
        <v>2025</v>
      </c>
      <c r="H24">
        <v>2026</v>
      </c>
      <c r="I24">
        <v>2027</v>
      </c>
      <c r="J24">
        <v>2028</v>
      </c>
      <c r="K24">
        <v>2029</v>
      </c>
      <c r="L24">
        <v>2030</v>
      </c>
      <c r="M24">
        <v>2031</v>
      </c>
      <c r="N24">
        <v>2032</v>
      </c>
      <c r="O24">
        <v>2033</v>
      </c>
      <c r="P24">
        <v>2034</v>
      </c>
      <c r="Q24">
        <v>2035</v>
      </c>
      <c r="R24">
        <v>2036</v>
      </c>
      <c r="S24">
        <v>2037</v>
      </c>
      <c r="T24">
        <v>2038</v>
      </c>
      <c r="U24">
        <v>2039</v>
      </c>
      <c r="V24">
        <v>2040</v>
      </c>
    </row>
    <row r="25" spans="1:22">
      <c r="A25" t="str">
        <f>管理!$C$2</f>
        <v>清酒</v>
      </c>
      <c r="B25">
        <f>ROUND(B3,0)</f>
        <v>0</v>
      </c>
      <c r="C25">
        <f t="shared" ref="C25:V38" si="0">ROUND(C3,0)</f>
        <v>0</v>
      </c>
      <c r="D25">
        <f t="shared" si="0"/>
        <v>0</v>
      </c>
      <c r="E25">
        <f t="shared" si="0"/>
        <v>0</v>
      </c>
      <c r="F25">
        <f t="shared" si="0"/>
        <v>0</v>
      </c>
      <c r="G25">
        <f t="shared" si="0"/>
        <v>0</v>
      </c>
      <c r="H25">
        <f t="shared" si="0"/>
        <v>0</v>
      </c>
      <c r="I25">
        <f t="shared" si="0"/>
        <v>0</v>
      </c>
      <c r="J25">
        <f t="shared" si="0"/>
        <v>0</v>
      </c>
      <c r="K25">
        <f t="shared" si="0"/>
        <v>0</v>
      </c>
      <c r="L25">
        <f t="shared" si="0"/>
        <v>0</v>
      </c>
      <c r="M25">
        <f t="shared" si="0"/>
        <v>0</v>
      </c>
      <c r="N25">
        <f t="shared" si="0"/>
        <v>0</v>
      </c>
      <c r="O25">
        <f t="shared" si="0"/>
        <v>0</v>
      </c>
      <c r="P25">
        <f t="shared" si="0"/>
        <v>0</v>
      </c>
      <c r="Q25">
        <f t="shared" si="0"/>
        <v>0</v>
      </c>
      <c r="R25">
        <f t="shared" si="0"/>
        <v>0</v>
      </c>
      <c r="S25">
        <f t="shared" si="0"/>
        <v>0</v>
      </c>
      <c r="T25">
        <f t="shared" si="0"/>
        <v>0</v>
      </c>
      <c r="U25">
        <f t="shared" si="0"/>
        <v>0</v>
      </c>
      <c r="V25">
        <f t="shared" si="0"/>
        <v>0</v>
      </c>
    </row>
    <row r="26" spans="1:22">
      <c r="A26" t="str">
        <f>管理!$C$3</f>
        <v>合成清酒</v>
      </c>
      <c r="B26">
        <f t="shared" ref="B26:Q41" si="1">ROUND(B4,0)</f>
        <v>0</v>
      </c>
      <c r="C26">
        <f t="shared" si="1"/>
        <v>0</v>
      </c>
      <c r="D26">
        <f t="shared" si="1"/>
        <v>0</v>
      </c>
      <c r="E26">
        <f t="shared" si="1"/>
        <v>0</v>
      </c>
      <c r="F26">
        <f t="shared" si="1"/>
        <v>0</v>
      </c>
      <c r="G26">
        <f t="shared" si="1"/>
        <v>0</v>
      </c>
      <c r="H26">
        <f t="shared" si="1"/>
        <v>0</v>
      </c>
      <c r="I26">
        <f t="shared" si="1"/>
        <v>0</v>
      </c>
      <c r="J26">
        <f t="shared" si="1"/>
        <v>0</v>
      </c>
      <c r="K26">
        <f t="shared" si="1"/>
        <v>0</v>
      </c>
      <c r="L26">
        <f t="shared" si="1"/>
        <v>0</v>
      </c>
      <c r="M26">
        <f t="shared" si="1"/>
        <v>0</v>
      </c>
      <c r="N26">
        <f t="shared" si="1"/>
        <v>0</v>
      </c>
      <c r="O26">
        <f t="shared" si="1"/>
        <v>0</v>
      </c>
      <c r="P26">
        <f t="shared" si="1"/>
        <v>0</v>
      </c>
      <c r="Q26">
        <f t="shared" si="1"/>
        <v>0</v>
      </c>
      <c r="R26">
        <f t="shared" si="0"/>
        <v>0</v>
      </c>
      <c r="S26">
        <f t="shared" si="0"/>
        <v>0</v>
      </c>
      <c r="T26">
        <f t="shared" si="0"/>
        <v>0</v>
      </c>
      <c r="U26">
        <f t="shared" si="0"/>
        <v>0</v>
      </c>
      <c r="V26">
        <f t="shared" si="0"/>
        <v>0</v>
      </c>
    </row>
    <row r="27" spans="1:22">
      <c r="A27" t="str">
        <f>管理!$C$4</f>
        <v>連続式蒸留焼酎</v>
      </c>
      <c r="B27">
        <f t="shared" si="1"/>
        <v>0</v>
      </c>
      <c r="C27">
        <f t="shared" si="0"/>
        <v>0</v>
      </c>
      <c r="D27">
        <f t="shared" si="0"/>
        <v>0</v>
      </c>
      <c r="E27">
        <f t="shared" si="0"/>
        <v>0</v>
      </c>
      <c r="F27">
        <f t="shared" si="0"/>
        <v>0</v>
      </c>
      <c r="G27">
        <f t="shared" si="0"/>
        <v>0</v>
      </c>
      <c r="H27">
        <f t="shared" si="0"/>
        <v>0</v>
      </c>
      <c r="I27">
        <f t="shared" si="0"/>
        <v>0</v>
      </c>
      <c r="J27">
        <f t="shared" si="0"/>
        <v>0</v>
      </c>
      <c r="K27">
        <f t="shared" si="0"/>
        <v>0</v>
      </c>
      <c r="L27">
        <f t="shared" si="0"/>
        <v>0</v>
      </c>
      <c r="M27">
        <f t="shared" si="0"/>
        <v>0</v>
      </c>
      <c r="N27">
        <f t="shared" si="0"/>
        <v>0</v>
      </c>
      <c r="O27">
        <f t="shared" si="0"/>
        <v>0</v>
      </c>
      <c r="P27">
        <f t="shared" si="0"/>
        <v>0</v>
      </c>
      <c r="Q27">
        <f t="shared" si="0"/>
        <v>0</v>
      </c>
      <c r="R27">
        <f t="shared" si="0"/>
        <v>0</v>
      </c>
      <c r="S27">
        <f t="shared" si="0"/>
        <v>0</v>
      </c>
      <c r="T27">
        <f t="shared" si="0"/>
        <v>0</v>
      </c>
      <c r="U27">
        <f t="shared" si="0"/>
        <v>0</v>
      </c>
      <c r="V27">
        <f t="shared" si="0"/>
        <v>0</v>
      </c>
    </row>
    <row r="28" spans="1:22">
      <c r="A28" t="str">
        <f>管理!$C$5</f>
        <v>単式蒸留焼酎</v>
      </c>
      <c r="B28">
        <f t="shared" si="1"/>
        <v>0</v>
      </c>
      <c r="C28">
        <f t="shared" si="0"/>
        <v>0</v>
      </c>
      <c r="D28">
        <f t="shared" si="0"/>
        <v>0</v>
      </c>
      <c r="E28">
        <f t="shared" si="0"/>
        <v>0</v>
      </c>
      <c r="F28">
        <f t="shared" si="0"/>
        <v>0</v>
      </c>
      <c r="G28">
        <f t="shared" si="0"/>
        <v>0</v>
      </c>
      <c r="H28">
        <f t="shared" si="0"/>
        <v>0</v>
      </c>
      <c r="I28">
        <f t="shared" si="0"/>
        <v>0</v>
      </c>
      <c r="J28">
        <f t="shared" si="0"/>
        <v>0</v>
      </c>
      <c r="K28">
        <f t="shared" si="0"/>
        <v>0</v>
      </c>
      <c r="L28">
        <f t="shared" si="0"/>
        <v>0</v>
      </c>
      <c r="M28">
        <f t="shared" si="0"/>
        <v>0</v>
      </c>
      <c r="N28">
        <f t="shared" si="0"/>
        <v>0</v>
      </c>
      <c r="O28">
        <f t="shared" si="0"/>
        <v>0</v>
      </c>
      <c r="P28">
        <f t="shared" si="0"/>
        <v>0</v>
      </c>
      <c r="Q28">
        <f t="shared" si="0"/>
        <v>0</v>
      </c>
      <c r="R28">
        <f t="shared" si="0"/>
        <v>0</v>
      </c>
      <c r="S28">
        <f t="shared" si="0"/>
        <v>0</v>
      </c>
      <c r="T28">
        <f t="shared" si="0"/>
        <v>0</v>
      </c>
      <c r="U28">
        <f t="shared" si="0"/>
        <v>0</v>
      </c>
      <c r="V28">
        <f t="shared" si="0"/>
        <v>0</v>
      </c>
    </row>
    <row r="29" spans="1:22">
      <c r="A29" t="str">
        <f>管理!$C$6</f>
        <v>みりん</v>
      </c>
      <c r="B29">
        <f t="shared" si="1"/>
        <v>0</v>
      </c>
      <c r="C29">
        <f t="shared" si="0"/>
        <v>0</v>
      </c>
      <c r="D29">
        <f t="shared" si="0"/>
        <v>0</v>
      </c>
      <c r="E29">
        <f t="shared" si="0"/>
        <v>0</v>
      </c>
      <c r="F29">
        <f t="shared" si="0"/>
        <v>0</v>
      </c>
      <c r="G29">
        <f t="shared" si="0"/>
        <v>0</v>
      </c>
      <c r="H29">
        <f t="shared" si="0"/>
        <v>0</v>
      </c>
      <c r="I29">
        <f t="shared" si="0"/>
        <v>0</v>
      </c>
      <c r="J29">
        <f t="shared" si="0"/>
        <v>0</v>
      </c>
      <c r="K29">
        <f t="shared" si="0"/>
        <v>0</v>
      </c>
      <c r="L29">
        <f t="shared" si="0"/>
        <v>0</v>
      </c>
      <c r="M29">
        <f t="shared" si="0"/>
        <v>0</v>
      </c>
      <c r="N29">
        <f t="shared" si="0"/>
        <v>0</v>
      </c>
      <c r="O29">
        <f t="shared" si="0"/>
        <v>0</v>
      </c>
      <c r="P29">
        <f t="shared" si="0"/>
        <v>0</v>
      </c>
      <c r="Q29">
        <f t="shared" si="0"/>
        <v>0</v>
      </c>
      <c r="R29">
        <f t="shared" si="0"/>
        <v>0</v>
      </c>
      <c r="S29">
        <f t="shared" si="0"/>
        <v>0</v>
      </c>
      <c r="T29">
        <f t="shared" si="0"/>
        <v>0</v>
      </c>
      <c r="U29">
        <f t="shared" si="0"/>
        <v>0</v>
      </c>
      <c r="V29">
        <f t="shared" si="0"/>
        <v>0</v>
      </c>
    </row>
    <row r="30" spans="1:22">
      <c r="A30" t="str">
        <f>管理!$C$7</f>
        <v>ビール</v>
      </c>
      <c r="B30">
        <f t="shared" si="1"/>
        <v>0</v>
      </c>
      <c r="C30">
        <f t="shared" si="0"/>
        <v>0</v>
      </c>
      <c r="D30">
        <f t="shared" si="0"/>
        <v>0</v>
      </c>
      <c r="E30">
        <f t="shared" si="0"/>
        <v>0</v>
      </c>
      <c r="F30">
        <f t="shared" si="0"/>
        <v>0</v>
      </c>
      <c r="G30">
        <f t="shared" si="0"/>
        <v>0</v>
      </c>
      <c r="H30">
        <f t="shared" si="0"/>
        <v>0</v>
      </c>
      <c r="I30">
        <f t="shared" si="0"/>
        <v>0</v>
      </c>
      <c r="J30">
        <f t="shared" si="0"/>
        <v>0</v>
      </c>
      <c r="K30">
        <f t="shared" si="0"/>
        <v>0</v>
      </c>
      <c r="L30">
        <f t="shared" si="0"/>
        <v>0</v>
      </c>
      <c r="M30">
        <f t="shared" si="0"/>
        <v>0</v>
      </c>
      <c r="N30">
        <f t="shared" si="0"/>
        <v>0</v>
      </c>
      <c r="O30">
        <f t="shared" si="0"/>
        <v>0</v>
      </c>
      <c r="P30">
        <f t="shared" si="0"/>
        <v>0</v>
      </c>
      <c r="Q30">
        <f t="shared" si="0"/>
        <v>0</v>
      </c>
      <c r="R30">
        <f t="shared" si="0"/>
        <v>0</v>
      </c>
      <c r="S30">
        <f t="shared" si="0"/>
        <v>0</v>
      </c>
      <c r="T30">
        <f t="shared" si="0"/>
        <v>0</v>
      </c>
      <c r="U30">
        <f t="shared" si="0"/>
        <v>0</v>
      </c>
      <c r="V30">
        <f t="shared" si="0"/>
        <v>0</v>
      </c>
    </row>
    <row r="31" spans="1:22">
      <c r="A31" t="str">
        <f>管理!$C$8</f>
        <v>果実酒</v>
      </c>
      <c r="B31">
        <f t="shared" si="1"/>
        <v>0</v>
      </c>
      <c r="C31">
        <f t="shared" si="0"/>
        <v>0</v>
      </c>
      <c r="D31">
        <f t="shared" si="0"/>
        <v>0</v>
      </c>
      <c r="E31">
        <f t="shared" si="0"/>
        <v>0</v>
      </c>
      <c r="F31">
        <f t="shared" si="0"/>
        <v>0</v>
      </c>
      <c r="G31">
        <f t="shared" si="0"/>
        <v>0</v>
      </c>
      <c r="H31">
        <f t="shared" si="0"/>
        <v>0</v>
      </c>
      <c r="I31">
        <f t="shared" si="0"/>
        <v>0</v>
      </c>
      <c r="J31">
        <f t="shared" si="0"/>
        <v>0</v>
      </c>
      <c r="K31">
        <f t="shared" si="0"/>
        <v>0</v>
      </c>
      <c r="L31">
        <f t="shared" si="0"/>
        <v>0</v>
      </c>
      <c r="M31">
        <f t="shared" si="0"/>
        <v>0</v>
      </c>
      <c r="N31">
        <f t="shared" si="0"/>
        <v>0</v>
      </c>
      <c r="O31">
        <f t="shared" si="0"/>
        <v>0</v>
      </c>
      <c r="P31">
        <f t="shared" si="0"/>
        <v>0</v>
      </c>
      <c r="Q31">
        <f t="shared" si="0"/>
        <v>0</v>
      </c>
      <c r="R31">
        <f t="shared" si="0"/>
        <v>0</v>
      </c>
      <c r="S31">
        <f t="shared" si="0"/>
        <v>0</v>
      </c>
      <c r="T31">
        <f t="shared" si="0"/>
        <v>0</v>
      </c>
      <c r="U31">
        <f t="shared" si="0"/>
        <v>0</v>
      </c>
      <c r="V31">
        <f t="shared" si="0"/>
        <v>0</v>
      </c>
    </row>
    <row r="32" spans="1:22">
      <c r="A32" t="str">
        <f>管理!$C$9</f>
        <v>甘味果実酒</v>
      </c>
      <c r="B32">
        <f t="shared" si="1"/>
        <v>0</v>
      </c>
      <c r="C32">
        <f t="shared" si="0"/>
        <v>0</v>
      </c>
      <c r="D32">
        <f t="shared" si="0"/>
        <v>0</v>
      </c>
      <c r="E32">
        <f t="shared" si="0"/>
        <v>0</v>
      </c>
      <c r="F32">
        <f t="shared" si="0"/>
        <v>0</v>
      </c>
      <c r="G32">
        <f t="shared" si="0"/>
        <v>0</v>
      </c>
      <c r="H32">
        <f t="shared" si="0"/>
        <v>0</v>
      </c>
      <c r="I32">
        <f t="shared" si="0"/>
        <v>0</v>
      </c>
      <c r="J32">
        <f t="shared" si="0"/>
        <v>0</v>
      </c>
      <c r="K32">
        <f t="shared" si="0"/>
        <v>0</v>
      </c>
      <c r="L32">
        <f t="shared" si="0"/>
        <v>0</v>
      </c>
      <c r="M32">
        <f t="shared" si="0"/>
        <v>0</v>
      </c>
      <c r="N32">
        <f t="shared" si="0"/>
        <v>0</v>
      </c>
      <c r="O32">
        <f t="shared" si="0"/>
        <v>0</v>
      </c>
      <c r="P32">
        <f t="shared" si="0"/>
        <v>0</v>
      </c>
      <c r="Q32">
        <f t="shared" si="0"/>
        <v>0</v>
      </c>
      <c r="R32">
        <f t="shared" si="0"/>
        <v>0</v>
      </c>
      <c r="S32">
        <f t="shared" si="0"/>
        <v>0</v>
      </c>
      <c r="T32">
        <f t="shared" si="0"/>
        <v>0</v>
      </c>
      <c r="U32">
        <f t="shared" si="0"/>
        <v>0</v>
      </c>
      <c r="V32">
        <f t="shared" si="0"/>
        <v>0</v>
      </c>
    </row>
    <row r="33" spans="1:22">
      <c r="A33" t="str">
        <f>管理!$C$10</f>
        <v>ウイスキー</v>
      </c>
      <c r="B33">
        <f t="shared" si="1"/>
        <v>0</v>
      </c>
      <c r="C33">
        <f t="shared" si="0"/>
        <v>0</v>
      </c>
      <c r="D33">
        <f t="shared" si="0"/>
        <v>0</v>
      </c>
      <c r="E33">
        <f t="shared" si="0"/>
        <v>0</v>
      </c>
      <c r="F33">
        <f t="shared" si="0"/>
        <v>0</v>
      </c>
      <c r="G33">
        <f t="shared" si="0"/>
        <v>0</v>
      </c>
      <c r="H33">
        <f t="shared" si="0"/>
        <v>0</v>
      </c>
      <c r="I33">
        <f t="shared" si="0"/>
        <v>0</v>
      </c>
      <c r="J33">
        <f t="shared" si="0"/>
        <v>0</v>
      </c>
      <c r="K33">
        <f t="shared" si="0"/>
        <v>0</v>
      </c>
      <c r="L33">
        <f t="shared" si="0"/>
        <v>0</v>
      </c>
      <c r="M33">
        <f t="shared" si="0"/>
        <v>0</v>
      </c>
      <c r="N33">
        <f t="shared" si="0"/>
        <v>0</v>
      </c>
      <c r="O33">
        <f t="shared" si="0"/>
        <v>0</v>
      </c>
      <c r="P33">
        <f t="shared" si="0"/>
        <v>0</v>
      </c>
      <c r="Q33">
        <f t="shared" si="0"/>
        <v>0</v>
      </c>
      <c r="R33">
        <f t="shared" si="0"/>
        <v>0</v>
      </c>
      <c r="S33">
        <f t="shared" si="0"/>
        <v>0</v>
      </c>
      <c r="T33">
        <f t="shared" si="0"/>
        <v>0</v>
      </c>
      <c r="U33">
        <f t="shared" si="0"/>
        <v>0</v>
      </c>
      <c r="V33">
        <f t="shared" si="0"/>
        <v>0</v>
      </c>
    </row>
    <row r="34" spans="1:22">
      <c r="A34" t="str">
        <f>管理!$C$11</f>
        <v>ブランデー</v>
      </c>
      <c r="B34">
        <f t="shared" si="1"/>
        <v>0</v>
      </c>
      <c r="C34">
        <f t="shared" si="0"/>
        <v>0</v>
      </c>
      <c r="D34">
        <f t="shared" si="0"/>
        <v>0</v>
      </c>
      <c r="E34">
        <f t="shared" si="0"/>
        <v>0</v>
      </c>
      <c r="F34">
        <f t="shared" si="0"/>
        <v>0</v>
      </c>
      <c r="G34">
        <f t="shared" si="0"/>
        <v>0</v>
      </c>
      <c r="H34">
        <f t="shared" si="0"/>
        <v>0</v>
      </c>
      <c r="I34">
        <f t="shared" si="0"/>
        <v>0</v>
      </c>
      <c r="J34">
        <f t="shared" si="0"/>
        <v>0</v>
      </c>
      <c r="K34">
        <f t="shared" si="0"/>
        <v>0</v>
      </c>
      <c r="L34">
        <f t="shared" si="0"/>
        <v>0</v>
      </c>
      <c r="M34">
        <f t="shared" si="0"/>
        <v>0</v>
      </c>
      <c r="N34">
        <f t="shared" si="0"/>
        <v>0</v>
      </c>
      <c r="O34">
        <f t="shared" si="0"/>
        <v>0</v>
      </c>
      <c r="P34">
        <f t="shared" si="0"/>
        <v>0</v>
      </c>
      <c r="Q34">
        <f t="shared" si="0"/>
        <v>0</v>
      </c>
      <c r="R34">
        <f t="shared" si="0"/>
        <v>0</v>
      </c>
      <c r="S34">
        <f t="shared" si="0"/>
        <v>0</v>
      </c>
      <c r="T34">
        <f t="shared" si="0"/>
        <v>0</v>
      </c>
      <c r="U34">
        <f t="shared" si="0"/>
        <v>0</v>
      </c>
      <c r="V34">
        <f t="shared" si="0"/>
        <v>0</v>
      </c>
    </row>
    <row r="35" spans="1:22">
      <c r="A35" t="str">
        <f>管理!$C$12</f>
        <v>原料用アルコール</v>
      </c>
      <c r="B35">
        <f t="shared" si="1"/>
        <v>0</v>
      </c>
      <c r="C35">
        <f t="shared" si="0"/>
        <v>0</v>
      </c>
      <c r="D35">
        <f t="shared" si="0"/>
        <v>0</v>
      </c>
      <c r="E35">
        <f t="shared" si="0"/>
        <v>0</v>
      </c>
      <c r="F35">
        <f t="shared" si="0"/>
        <v>0</v>
      </c>
      <c r="G35">
        <f t="shared" si="0"/>
        <v>0</v>
      </c>
      <c r="H35">
        <f t="shared" si="0"/>
        <v>0</v>
      </c>
      <c r="I35">
        <f t="shared" si="0"/>
        <v>0</v>
      </c>
      <c r="J35">
        <f t="shared" si="0"/>
        <v>0</v>
      </c>
      <c r="K35">
        <f t="shared" si="0"/>
        <v>0</v>
      </c>
      <c r="L35">
        <f t="shared" si="0"/>
        <v>0</v>
      </c>
      <c r="M35">
        <f t="shared" si="0"/>
        <v>0</v>
      </c>
      <c r="N35">
        <f t="shared" si="0"/>
        <v>0</v>
      </c>
      <c r="O35">
        <f t="shared" si="0"/>
        <v>0</v>
      </c>
      <c r="P35">
        <f t="shared" si="0"/>
        <v>0</v>
      </c>
      <c r="Q35">
        <f t="shared" si="0"/>
        <v>0</v>
      </c>
      <c r="R35">
        <f t="shared" si="0"/>
        <v>0</v>
      </c>
      <c r="S35">
        <f t="shared" si="0"/>
        <v>0</v>
      </c>
      <c r="T35">
        <f t="shared" si="0"/>
        <v>0</v>
      </c>
      <c r="U35">
        <f t="shared" si="0"/>
        <v>0</v>
      </c>
      <c r="V35">
        <f t="shared" si="0"/>
        <v>0</v>
      </c>
    </row>
    <row r="36" spans="1:22">
      <c r="A36" t="str">
        <f>管理!$C$13</f>
        <v>発泡酒</v>
      </c>
      <c r="B36">
        <f t="shared" si="1"/>
        <v>0</v>
      </c>
      <c r="C36">
        <f t="shared" si="0"/>
        <v>0</v>
      </c>
      <c r="D36">
        <f t="shared" si="0"/>
        <v>0</v>
      </c>
      <c r="E36">
        <f t="shared" si="0"/>
        <v>0</v>
      </c>
      <c r="F36">
        <f t="shared" si="0"/>
        <v>0</v>
      </c>
      <c r="G36">
        <f t="shared" si="0"/>
        <v>0</v>
      </c>
      <c r="H36">
        <f t="shared" si="0"/>
        <v>0</v>
      </c>
      <c r="I36">
        <f t="shared" si="0"/>
        <v>0</v>
      </c>
      <c r="J36">
        <f t="shared" si="0"/>
        <v>0</v>
      </c>
      <c r="K36">
        <f t="shared" si="0"/>
        <v>0</v>
      </c>
      <c r="L36">
        <f t="shared" si="0"/>
        <v>0</v>
      </c>
      <c r="M36">
        <f t="shared" si="0"/>
        <v>0</v>
      </c>
      <c r="N36">
        <f t="shared" si="0"/>
        <v>0</v>
      </c>
      <c r="O36">
        <f t="shared" si="0"/>
        <v>0</v>
      </c>
      <c r="P36">
        <f t="shared" si="0"/>
        <v>0</v>
      </c>
      <c r="Q36">
        <f t="shared" si="0"/>
        <v>0</v>
      </c>
      <c r="R36">
        <f t="shared" si="0"/>
        <v>0</v>
      </c>
      <c r="S36">
        <f t="shared" si="0"/>
        <v>0</v>
      </c>
      <c r="T36">
        <f t="shared" si="0"/>
        <v>0</v>
      </c>
      <c r="U36">
        <f t="shared" si="0"/>
        <v>0</v>
      </c>
      <c r="V36">
        <f t="shared" si="0"/>
        <v>0</v>
      </c>
    </row>
    <row r="37" spans="1:22">
      <c r="A37" t="str">
        <f>管理!$C$14</f>
        <v>その他の醸造酒</v>
      </c>
      <c r="B37">
        <f t="shared" si="1"/>
        <v>0</v>
      </c>
      <c r="C37">
        <f t="shared" si="0"/>
        <v>0</v>
      </c>
      <c r="D37">
        <f t="shared" si="0"/>
        <v>0</v>
      </c>
      <c r="E37">
        <f t="shared" si="0"/>
        <v>0</v>
      </c>
      <c r="F37">
        <f t="shared" si="0"/>
        <v>0</v>
      </c>
      <c r="G37">
        <f t="shared" si="0"/>
        <v>0</v>
      </c>
      <c r="H37">
        <f t="shared" si="0"/>
        <v>0</v>
      </c>
      <c r="I37">
        <f t="shared" si="0"/>
        <v>0</v>
      </c>
      <c r="J37">
        <f t="shared" si="0"/>
        <v>0</v>
      </c>
      <c r="K37">
        <f t="shared" si="0"/>
        <v>0</v>
      </c>
      <c r="L37">
        <f t="shared" si="0"/>
        <v>0</v>
      </c>
      <c r="M37">
        <f t="shared" si="0"/>
        <v>0</v>
      </c>
      <c r="N37">
        <f t="shared" si="0"/>
        <v>0</v>
      </c>
      <c r="O37">
        <f t="shared" si="0"/>
        <v>0</v>
      </c>
      <c r="P37">
        <f t="shared" si="0"/>
        <v>0</v>
      </c>
      <c r="Q37">
        <f t="shared" si="0"/>
        <v>0</v>
      </c>
      <c r="R37">
        <f t="shared" si="0"/>
        <v>0</v>
      </c>
      <c r="S37">
        <f t="shared" si="0"/>
        <v>0</v>
      </c>
      <c r="T37">
        <f t="shared" si="0"/>
        <v>0</v>
      </c>
      <c r="U37">
        <f t="shared" si="0"/>
        <v>0</v>
      </c>
      <c r="V37">
        <f t="shared" si="0"/>
        <v>0</v>
      </c>
    </row>
    <row r="38" spans="1:22">
      <c r="A38" t="str">
        <f>管理!$C$15</f>
        <v>スピリッツ</v>
      </c>
      <c r="B38">
        <f t="shared" si="1"/>
        <v>0</v>
      </c>
      <c r="C38">
        <f t="shared" si="0"/>
        <v>0</v>
      </c>
      <c r="D38">
        <f t="shared" si="0"/>
        <v>0</v>
      </c>
      <c r="E38">
        <f t="shared" si="0"/>
        <v>0</v>
      </c>
      <c r="F38">
        <f t="shared" si="0"/>
        <v>0</v>
      </c>
      <c r="G38">
        <f t="shared" si="0"/>
        <v>0</v>
      </c>
      <c r="H38">
        <f t="shared" si="0"/>
        <v>0</v>
      </c>
      <c r="I38">
        <f t="shared" si="0"/>
        <v>0</v>
      </c>
      <c r="J38">
        <f t="shared" si="0"/>
        <v>0</v>
      </c>
      <c r="K38">
        <f t="shared" si="0"/>
        <v>0</v>
      </c>
      <c r="L38">
        <f t="shared" si="0"/>
        <v>0</v>
      </c>
      <c r="M38">
        <f t="shared" ref="C38:V41" si="2">ROUND(M16,0)</f>
        <v>0</v>
      </c>
      <c r="N38">
        <f t="shared" si="2"/>
        <v>0</v>
      </c>
      <c r="O38">
        <f t="shared" si="2"/>
        <v>0</v>
      </c>
      <c r="P38">
        <f t="shared" si="2"/>
        <v>0</v>
      </c>
      <c r="Q38">
        <f t="shared" si="2"/>
        <v>0</v>
      </c>
      <c r="R38">
        <f t="shared" si="2"/>
        <v>0</v>
      </c>
      <c r="S38">
        <f t="shared" si="2"/>
        <v>0</v>
      </c>
      <c r="T38">
        <f t="shared" si="2"/>
        <v>0</v>
      </c>
      <c r="U38">
        <f t="shared" si="2"/>
        <v>0</v>
      </c>
      <c r="V38">
        <f t="shared" si="2"/>
        <v>0</v>
      </c>
    </row>
    <row r="39" spans="1:22">
      <c r="A39" t="str">
        <f>管理!$C$16</f>
        <v>リキュール</v>
      </c>
      <c r="B39">
        <f t="shared" si="1"/>
        <v>0</v>
      </c>
      <c r="C39">
        <f t="shared" si="2"/>
        <v>0</v>
      </c>
      <c r="D39">
        <f t="shared" si="2"/>
        <v>0</v>
      </c>
      <c r="E39">
        <f t="shared" si="2"/>
        <v>0</v>
      </c>
      <c r="F39">
        <f t="shared" si="2"/>
        <v>0</v>
      </c>
      <c r="G39">
        <f t="shared" si="2"/>
        <v>0</v>
      </c>
      <c r="H39">
        <f t="shared" si="2"/>
        <v>0</v>
      </c>
      <c r="I39">
        <f t="shared" si="2"/>
        <v>0</v>
      </c>
      <c r="J39">
        <f t="shared" si="2"/>
        <v>0</v>
      </c>
      <c r="K39">
        <f t="shared" si="2"/>
        <v>0</v>
      </c>
      <c r="L39">
        <f t="shared" si="2"/>
        <v>0</v>
      </c>
      <c r="M39">
        <f t="shared" si="2"/>
        <v>0</v>
      </c>
      <c r="N39">
        <f t="shared" si="2"/>
        <v>0</v>
      </c>
      <c r="O39">
        <f t="shared" si="2"/>
        <v>0</v>
      </c>
      <c r="P39">
        <f t="shared" si="2"/>
        <v>0</v>
      </c>
      <c r="Q39">
        <f t="shared" si="2"/>
        <v>0</v>
      </c>
      <c r="R39">
        <f t="shared" si="2"/>
        <v>0</v>
      </c>
      <c r="S39">
        <f t="shared" si="2"/>
        <v>0</v>
      </c>
      <c r="T39">
        <f t="shared" si="2"/>
        <v>0</v>
      </c>
      <c r="U39">
        <f t="shared" si="2"/>
        <v>0</v>
      </c>
      <c r="V39">
        <f t="shared" si="2"/>
        <v>0</v>
      </c>
    </row>
    <row r="40" spans="1:22">
      <c r="A40" t="str">
        <f>管理!$C$17</f>
        <v>雑酒</v>
      </c>
      <c r="B40">
        <f t="shared" si="1"/>
        <v>0</v>
      </c>
      <c r="C40">
        <f t="shared" si="2"/>
        <v>0</v>
      </c>
      <c r="D40">
        <f t="shared" si="2"/>
        <v>0</v>
      </c>
      <c r="E40">
        <f t="shared" si="2"/>
        <v>0</v>
      </c>
      <c r="F40">
        <f t="shared" si="2"/>
        <v>0</v>
      </c>
      <c r="G40">
        <f t="shared" si="2"/>
        <v>0</v>
      </c>
      <c r="H40">
        <f t="shared" si="2"/>
        <v>0</v>
      </c>
      <c r="I40">
        <f t="shared" si="2"/>
        <v>0</v>
      </c>
      <c r="J40">
        <f t="shared" si="2"/>
        <v>0</v>
      </c>
      <c r="K40">
        <f t="shared" si="2"/>
        <v>0</v>
      </c>
      <c r="L40">
        <f t="shared" si="2"/>
        <v>0</v>
      </c>
      <c r="M40">
        <f t="shared" si="2"/>
        <v>0</v>
      </c>
      <c r="N40">
        <f t="shared" si="2"/>
        <v>0</v>
      </c>
      <c r="O40">
        <f t="shared" si="2"/>
        <v>0</v>
      </c>
      <c r="P40">
        <f t="shared" si="2"/>
        <v>0</v>
      </c>
      <c r="Q40">
        <f t="shared" si="2"/>
        <v>0</v>
      </c>
      <c r="R40">
        <f t="shared" si="2"/>
        <v>0</v>
      </c>
      <c r="S40">
        <f t="shared" si="2"/>
        <v>0</v>
      </c>
      <c r="T40">
        <f t="shared" si="2"/>
        <v>0</v>
      </c>
      <c r="U40">
        <f t="shared" si="2"/>
        <v>0</v>
      </c>
      <c r="V40">
        <f t="shared" si="2"/>
        <v>0</v>
      </c>
    </row>
    <row r="41" spans="1:22">
      <c r="A41" t="str">
        <f>管理!$C$18</f>
        <v>粉末酒</v>
      </c>
      <c r="B41">
        <f t="shared" si="1"/>
        <v>0</v>
      </c>
      <c r="C41">
        <f t="shared" si="2"/>
        <v>0</v>
      </c>
      <c r="D41">
        <f t="shared" si="2"/>
        <v>0</v>
      </c>
      <c r="E41">
        <f t="shared" si="2"/>
        <v>0</v>
      </c>
      <c r="F41">
        <f t="shared" si="2"/>
        <v>0</v>
      </c>
      <c r="G41">
        <f t="shared" si="2"/>
        <v>0</v>
      </c>
      <c r="H41">
        <f t="shared" si="2"/>
        <v>0</v>
      </c>
      <c r="I41">
        <f t="shared" si="2"/>
        <v>0</v>
      </c>
      <c r="J41">
        <f t="shared" si="2"/>
        <v>0</v>
      </c>
      <c r="K41">
        <f t="shared" si="2"/>
        <v>0</v>
      </c>
      <c r="L41">
        <f t="shared" si="2"/>
        <v>0</v>
      </c>
      <c r="M41">
        <f t="shared" si="2"/>
        <v>0</v>
      </c>
      <c r="N41">
        <f t="shared" si="2"/>
        <v>0</v>
      </c>
      <c r="O41">
        <f t="shared" si="2"/>
        <v>0</v>
      </c>
      <c r="P41">
        <f t="shared" si="2"/>
        <v>0</v>
      </c>
      <c r="Q41">
        <f t="shared" si="2"/>
        <v>0</v>
      </c>
      <c r="R41">
        <f t="shared" si="2"/>
        <v>0</v>
      </c>
      <c r="S41">
        <f t="shared" si="2"/>
        <v>0</v>
      </c>
      <c r="T41">
        <f t="shared" si="2"/>
        <v>0</v>
      </c>
      <c r="U41">
        <f t="shared" si="2"/>
        <v>0</v>
      </c>
      <c r="V41">
        <f t="shared" si="2"/>
        <v>0</v>
      </c>
    </row>
    <row r="49" spans="1:22">
      <c r="A49" t="s">
        <v>274</v>
      </c>
    </row>
    <row r="50" spans="1:22">
      <c r="B50">
        <f>B2</f>
        <v>2020</v>
      </c>
      <c r="C50">
        <f t="shared" ref="C50:V50" si="3">C2</f>
        <v>2021</v>
      </c>
      <c r="D50">
        <f t="shared" si="3"/>
        <v>2022</v>
      </c>
      <c r="E50">
        <f t="shared" si="3"/>
        <v>2023</v>
      </c>
      <c r="F50">
        <f t="shared" si="3"/>
        <v>2024</v>
      </c>
      <c r="G50">
        <f t="shared" si="3"/>
        <v>2025</v>
      </c>
      <c r="H50">
        <f t="shared" si="3"/>
        <v>2026</v>
      </c>
      <c r="I50">
        <f t="shared" si="3"/>
        <v>2027</v>
      </c>
      <c r="J50">
        <f t="shared" si="3"/>
        <v>2028</v>
      </c>
      <c r="K50">
        <f t="shared" si="3"/>
        <v>2029</v>
      </c>
      <c r="L50">
        <f t="shared" si="3"/>
        <v>2030</v>
      </c>
      <c r="M50">
        <f t="shared" si="3"/>
        <v>2031</v>
      </c>
      <c r="N50">
        <f t="shared" si="3"/>
        <v>2032</v>
      </c>
      <c r="O50">
        <f t="shared" si="3"/>
        <v>2033</v>
      </c>
      <c r="P50">
        <f t="shared" si="3"/>
        <v>2034</v>
      </c>
      <c r="Q50">
        <f t="shared" si="3"/>
        <v>2035</v>
      </c>
      <c r="R50">
        <f t="shared" si="3"/>
        <v>2036</v>
      </c>
      <c r="S50">
        <f t="shared" si="3"/>
        <v>2037</v>
      </c>
      <c r="T50">
        <f t="shared" si="3"/>
        <v>2038</v>
      </c>
      <c r="U50">
        <f t="shared" si="3"/>
        <v>2039</v>
      </c>
      <c r="V50">
        <f t="shared" si="3"/>
        <v>2040</v>
      </c>
    </row>
    <row r="51" spans="1:22">
      <c r="A51" t="str">
        <f>管理!$C$2</f>
        <v>清酒</v>
      </c>
      <c r="B51">
        <f>IFERROR(INDEX(年度・店舗別売上量!$36:$58,MATCH(EC伊那酒税計算用!$A51,年度・店舗別売上量!$A$36:$A$58,0),MATCH(EC伊那酒税計算用!B$50,年度・店舗別売上量!$36:$36,0)),0)</f>
        <v>0</v>
      </c>
      <c r="C51">
        <f>IFERROR(INDEX(年度・店舗別売上量!$36:$58,MATCH(EC伊那酒税計算用!$A51,年度・店舗別売上量!$A$36:$A$58,0),MATCH(EC伊那酒税計算用!C$50,年度・店舗別売上量!$36:$36,0)),0)</f>
        <v>0</v>
      </c>
      <c r="D51">
        <f>IFERROR(INDEX(年度・店舗別売上量!$36:$58,MATCH(EC伊那酒税計算用!$A51,年度・店舗別売上量!$A$36:$A$58,0),MATCH(EC伊那酒税計算用!D$50,年度・店舗別売上量!$36:$36,0)),0)</f>
        <v>0</v>
      </c>
      <c r="E51">
        <f>IFERROR(INDEX(年度・店舗別売上量!$36:$58,MATCH(EC伊那酒税計算用!$A51,年度・店舗別売上量!$A$36:$A$58,0),MATCH(EC伊那酒税計算用!E$50,年度・店舗別売上量!$36:$36,0)),0)</f>
        <v>0</v>
      </c>
      <c r="F51">
        <f>IFERROR(INDEX(年度・店舗別売上量!$36:$58,MATCH(EC伊那酒税計算用!$A51,年度・店舗別売上量!$A$36:$A$58,0),MATCH(EC伊那酒税計算用!F$50,年度・店舗別売上量!$36:$36,0)),0)</f>
        <v>0</v>
      </c>
      <c r="G51">
        <f>IFERROR(INDEX(年度・店舗別売上量!$36:$58,MATCH(EC伊那酒税計算用!$A51,年度・店舗別売上量!$A$36:$A$58,0),MATCH(EC伊那酒税計算用!G$50,年度・店舗別売上量!$36:$36,0)),0)</f>
        <v>0</v>
      </c>
      <c r="H51">
        <f>IFERROR(INDEX(年度・店舗別売上量!$36:$58,MATCH(EC伊那酒税計算用!$A51,年度・店舗別売上量!$A$36:$A$58,0),MATCH(EC伊那酒税計算用!H$50,年度・店舗別売上量!$36:$36,0)),0)</f>
        <v>0</v>
      </c>
      <c r="I51">
        <f>IFERROR(INDEX(年度・店舗別売上量!$36:$58,MATCH(EC伊那酒税計算用!$A51,年度・店舗別売上量!$A$36:$A$58,0),MATCH(EC伊那酒税計算用!I$50,年度・店舗別売上量!$36:$36,0)),0)</f>
        <v>0</v>
      </c>
      <c r="J51">
        <f>IFERROR(INDEX(年度・店舗別売上量!$36:$58,MATCH(EC伊那酒税計算用!$A51,年度・店舗別売上量!$A$36:$A$58,0),MATCH(EC伊那酒税計算用!J$50,年度・店舗別売上量!$36:$36,0)),0)</f>
        <v>0</v>
      </c>
      <c r="K51">
        <f>IFERROR(INDEX(年度・店舗別売上量!$36:$58,MATCH(EC伊那酒税計算用!$A51,年度・店舗別売上量!$A$36:$A$58,0),MATCH(EC伊那酒税計算用!K$50,年度・店舗別売上量!$36:$36,0)),0)</f>
        <v>0</v>
      </c>
      <c r="L51">
        <f>IFERROR(INDEX(年度・店舗別売上量!$36:$58,MATCH(EC伊那酒税計算用!$A51,年度・店舗別売上量!$A$36:$A$58,0),MATCH(EC伊那酒税計算用!L$50,年度・店舗別売上量!$36:$36,0)),0)</f>
        <v>0</v>
      </c>
      <c r="M51">
        <f>IFERROR(INDEX(年度・店舗別売上量!$36:$58,MATCH(EC伊那酒税計算用!$A51,年度・店舗別売上量!$A$36:$A$58,0),MATCH(EC伊那酒税計算用!M$50,年度・店舗別売上量!$36:$36,0)),0)</f>
        <v>0</v>
      </c>
      <c r="N51">
        <f>IFERROR(INDEX(年度・店舗別売上量!$36:$58,MATCH(EC伊那酒税計算用!$A51,年度・店舗別売上量!$A$36:$A$58,0),MATCH(EC伊那酒税計算用!N$50,年度・店舗別売上量!$36:$36,0)),0)</f>
        <v>0</v>
      </c>
      <c r="O51">
        <f>IFERROR(INDEX(年度・店舗別売上量!$36:$58,MATCH(EC伊那酒税計算用!$A51,年度・店舗別売上量!$A$36:$A$58,0),MATCH(EC伊那酒税計算用!O$50,年度・店舗別売上量!$36:$36,0)),0)</f>
        <v>0</v>
      </c>
      <c r="P51">
        <f>IFERROR(INDEX(年度・店舗別売上量!$36:$58,MATCH(EC伊那酒税計算用!$A51,年度・店舗別売上量!$A$36:$A$58,0),MATCH(EC伊那酒税計算用!P$50,年度・店舗別売上量!$36:$36,0)),0)</f>
        <v>0</v>
      </c>
      <c r="Q51">
        <f>IFERROR(INDEX(年度・店舗別売上量!$36:$58,MATCH(EC伊那酒税計算用!$A51,年度・店舗別売上量!$A$36:$A$58,0),MATCH(EC伊那酒税計算用!Q$50,年度・店舗別売上量!$36:$36,0)),0)</f>
        <v>0</v>
      </c>
      <c r="R51">
        <f>IFERROR(INDEX(年度・店舗別売上量!$36:$58,MATCH(EC伊那酒税計算用!$A51,年度・店舗別売上量!$A$36:$A$58,0),MATCH(EC伊那酒税計算用!R$50,年度・店舗別売上量!$36:$36,0)),0)</f>
        <v>0</v>
      </c>
      <c r="S51">
        <f>IFERROR(INDEX(年度・店舗別売上量!$36:$58,MATCH(EC伊那酒税計算用!$A51,年度・店舗別売上量!$A$36:$A$58,0),MATCH(EC伊那酒税計算用!S$50,年度・店舗別売上量!$36:$36,0)),0)</f>
        <v>0</v>
      </c>
      <c r="T51">
        <f>IFERROR(INDEX(年度・店舗別売上量!$36:$58,MATCH(EC伊那酒税計算用!$A51,年度・店舗別売上量!$A$36:$A$58,0),MATCH(EC伊那酒税計算用!T$50,年度・店舗別売上量!$36:$36,0)),0)</f>
        <v>0</v>
      </c>
      <c r="U51">
        <f>IFERROR(INDEX(年度・店舗別売上量!$36:$58,MATCH(EC伊那酒税計算用!$A51,年度・店舗別売上量!$A$36:$A$58,0),MATCH(EC伊那酒税計算用!U$50,年度・店舗別売上量!$36:$36,0)),0)</f>
        <v>0</v>
      </c>
      <c r="V51">
        <f>IFERROR(INDEX(年度・店舗別売上量!$36:$58,MATCH(EC伊那酒税計算用!$A51,年度・店舗別売上量!$A$36:$A$58,0),MATCH(EC伊那酒税計算用!V$50,年度・店舗別売上量!$36:$36,0)),0)</f>
        <v>0</v>
      </c>
    </row>
    <row r="52" spans="1:22">
      <c r="A52" t="str">
        <f>管理!$C$3</f>
        <v>合成清酒</v>
      </c>
      <c r="B52">
        <f>IFERROR(INDEX(年度・店舗別売上量!$36:$58,MATCH(EC伊那酒税計算用!$A52,年度・店舗別売上量!$A$36:$A$58,0),MATCH(EC伊那酒税計算用!B$50,年度・店舗別売上量!$36:$36,0)),0)</f>
        <v>0</v>
      </c>
      <c r="C52">
        <f>IFERROR(INDEX(年度・店舗別売上量!$36:$58,MATCH(EC伊那酒税計算用!$A52,年度・店舗別売上量!$A$36:$A$58,0),MATCH(EC伊那酒税計算用!C$50,年度・店舗別売上量!$36:$36,0)),0)</f>
        <v>0</v>
      </c>
      <c r="D52">
        <f>IFERROR(INDEX(年度・店舗別売上量!$36:$58,MATCH(EC伊那酒税計算用!$A52,年度・店舗別売上量!$A$36:$A$58,0),MATCH(EC伊那酒税計算用!D$50,年度・店舗別売上量!$36:$36,0)),0)</f>
        <v>0</v>
      </c>
      <c r="E52">
        <f>IFERROR(INDEX(年度・店舗別売上量!$36:$58,MATCH(EC伊那酒税計算用!$A52,年度・店舗別売上量!$A$36:$A$58,0),MATCH(EC伊那酒税計算用!E$50,年度・店舗別売上量!$36:$36,0)),0)</f>
        <v>0</v>
      </c>
      <c r="F52">
        <f>IFERROR(INDEX(年度・店舗別売上量!$36:$58,MATCH(EC伊那酒税計算用!$A52,年度・店舗別売上量!$A$36:$A$58,0),MATCH(EC伊那酒税計算用!F$50,年度・店舗別売上量!$36:$36,0)),0)</f>
        <v>0</v>
      </c>
      <c r="G52">
        <f>IFERROR(INDEX(年度・店舗別売上量!$36:$58,MATCH(EC伊那酒税計算用!$A52,年度・店舗別売上量!$A$36:$A$58,0),MATCH(EC伊那酒税計算用!G$50,年度・店舗別売上量!$36:$36,0)),0)</f>
        <v>0</v>
      </c>
      <c r="H52">
        <f>IFERROR(INDEX(年度・店舗別売上量!$36:$58,MATCH(EC伊那酒税計算用!$A52,年度・店舗別売上量!$A$36:$A$58,0),MATCH(EC伊那酒税計算用!H$50,年度・店舗別売上量!$36:$36,0)),0)</f>
        <v>0</v>
      </c>
      <c r="I52">
        <f>IFERROR(INDEX(年度・店舗別売上量!$36:$58,MATCH(EC伊那酒税計算用!$A52,年度・店舗別売上量!$A$36:$A$58,0),MATCH(EC伊那酒税計算用!I$50,年度・店舗別売上量!$36:$36,0)),0)</f>
        <v>0</v>
      </c>
      <c r="J52">
        <f>IFERROR(INDEX(年度・店舗別売上量!$36:$58,MATCH(EC伊那酒税計算用!$A52,年度・店舗別売上量!$A$36:$A$58,0),MATCH(EC伊那酒税計算用!J$50,年度・店舗別売上量!$36:$36,0)),0)</f>
        <v>0</v>
      </c>
      <c r="K52">
        <f>IFERROR(INDEX(年度・店舗別売上量!$36:$58,MATCH(EC伊那酒税計算用!$A52,年度・店舗別売上量!$A$36:$A$58,0),MATCH(EC伊那酒税計算用!K$50,年度・店舗別売上量!$36:$36,0)),0)</f>
        <v>0</v>
      </c>
      <c r="L52">
        <f>IFERROR(INDEX(年度・店舗別売上量!$36:$58,MATCH(EC伊那酒税計算用!$A52,年度・店舗別売上量!$A$36:$A$58,0),MATCH(EC伊那酒税計算用!L$50,年度・店舗別売上量!$36:$36,0)),0)</f>
        <v>0</v>
      </c>
      <c r="M52">
        <f>IFERROR(INDEX(年度・店舗別売上量!$36:$58,MATCH(EC伊那酒税計算用!$A52,年度・店舗別売上量!$A$36:$A$58,0),MATCH(EC伊那酒税計算用!M$50,年度・店舗別売上量!$36:$36,0)),0)</f>
        <v>0</v>
      </c>
      <c r="N52">
        <f>IFERROR(INDEX(年度・店舗別売上量!$36:$58,MATCH(EC伊那酒税計算用!$A52,年度・店舗別売上量!$A$36:$A$58,0),MATCH(EC伊那酒税計算用!N$50,年度・店舗別売上量!$36:$36,0)),0)</f>
        <v>0</v>
      </c>
      <c r="O52">
        <f>IFERROR(INDEX(年度・店舗別売上量!$36:$58,MATCH(EC伊那酒税計算用!$A52,年度・店舗別売上量!$A$36:$A$58,0),MATCH(EC伊那酒税計算用!O$50,年度・店舗別売上量!$36:$36,0)),0)</f>
        <v>0</v>
      </c>
      <c r="P52">
        <f>IFERROR(INDEX(年度・店舗別売上量!$36:$58,MATCH(EC伊那酒税計算用!$A52,年度・店舗別売上量!$A$36:$A$58,0),MATCH(EC伊那酒税計算用!P$50,年度・店舗別売上量!$36:$36,0)),0)</f>
        <v>0</v>
      </c>
      <c r="Q52">
        <f>IFERROR(INDEX(年度・店舗別売上量!$36:$58,MATCH(EC伊那酒税計算用!$A52,年度・店舗別売上量!$A$36:$A$58,0),MATCH(EC伊那酒税計算用!Q$50,年度・店舗別売上量!$36:$36,0)),0)</f>
        <v>0</v>
      </c>
      <c r="R52">
        <f>IFERROR(INDEX(年度・店舗別売上量!$36:$58,MATCH(EC伊那酒税計算用!$A52,年度・店舗別売上量!$A$36:$A$58,0),MATCH(EC伊那酒税計算用!R$50,年度・店舗別売上量!$36:$36,0)),0)</f>
        <v>0</v>
      </c>
      <c r="S52">
        <f>IFERROR(INDEX(年度・店舗別売上量!$36:$58,MATCH(EC伊那酒税計算用!$A52,年度・店舗別売上量!$A$36:$A$58,0),MATCH(EC伊那酒税計算用!S$50,年度・店舗別売上量!$36:$36,0)),0)</f>
        <v>0</v>
      </c>
      <c r="T52">
        <f>IFERROR(INDEX(年度・店舗別売上量!$36:$58,MATCH(EC伊那酒税計算用!$A52,年度・店舗別売上量!$A$36:$A$58,0),MATCH(EC伊那酒税計算用!T$50,年度・店舗別売上量!$36:$36,0)),0)</f>
        <v>0</v>
      </c>
      <c r="U52">
        <f>IFERROR(INDEX(年度・店舗別売上量!$36:$58,MATCH(EC伊那酒税計算用!$A52,年度・店舗別売上量!$A$36:$A$58,0),MATCH(EC伊那酒税計算用!U$50,年度・店舗別売上量!$36:$36,0)),0)</f>
        <v>0</v>
      </c>
      <c r="V52">
        <f>IFERROR(INDEX(年度・店舗別売上量!$36:$58,MATCH(EC伊那酒税計算用!$A52,年度・店舗別売上量!$A$36:$A$58,0),MATCH(EC伊那酒税計算用!V$50,年度・店舗別売上量!$36:$36,0)),0)</f>
        <v>0</v>
      </c>
    </row>
    <row r="53" spans="1:22">
      <c r="A53" t="str">
        <f>管理!$C$4</f>
        <v>連続式蒸留焼酎</v>
      </c>
      <c r="B53">
        <f>IFERROR(INDEX(年度・店舗別売上量!$36:$58,MATCH(EC伊那酒税計算用!$A53,年度・店舗別売上量!$A$36:$A$58,0),MATCH(EC伊那酒税計算用!B$50,年度・店舗別売上量!$36:$36,0)),0)</f>
        <v>0</v>
      </c>
      <c r="C53">
        <f>IFERROR(INDEX(年度・店舗別売上量!$36:$58,MATCH(EC伊那酒税計算用!$A53,年度・店舗別売上量!$A$36:$A$58,0),MATCH(EC伊那酒税計算用!C$50,年度・店舗別売上量!$36:$36,0)),0)</f>
        <v>0</v>
      </c>
      <c r="D53">
        <f>IFERROR(INDEX(年度・店舗別売上量!$36:$58,MATCH(EC伊那酒税計算用!$A53,年度・店舗別売上量!$A$36:$A$58,0),MATCH(EC伊那酒税計算用!D$50,年度・店舗別売上量!$36:$36,0)),0)</f>
        <v>0</v>
      </c>
      <c r="E53">
        <f>IFERROR(INDEX(年度・店舗別売上量!$36:$58,MATCH(EC伊那酒税計算用!$A53,年度・店舗別売上量!$A$36:$A$58,0),MATCH(EC伊那酒税計算用!E$50,年度・店舗別売上量!$36:$36,0)),0)</f>
        <v>0</v>
      </c>
      <c r="F53">
        <f>IFERROR(INDEX(年度・店舗別売上量!$36:$58,MATCH(EC伊那酒税計算用!$A53,年度・店舗別売上量!$A$36:$A$58,0),MATCH(EC伊那酒税計算用!F$50,年度・店舗別売上量!$36:$36,0)),0)</f>
        <v>0</v>
      </c>
      <c r="G53">
        <f>IFERROR(INDEX(年度・店舗別売上量!$36:$58,MATCH(EC伊那酒税計算用!$A53,年度・店舗別売上量!$A$36:$A$58,0),MATCH(EC伊那酒税計算用!G$50,年度・店舗別売上量!$36:$36,0)),0)</f>
        <v>0</v>
      </c>
      <c r="H53">
        <f>IFERROR(INDEX(年度・店舗別売上量!$36:$58,MATCH(EC伊那酒税計算用!$A53,年度・店舗別売上量!$A$36:$A$58,0),MATCH(EC伊那酒税計算用!H$50,年度・店舗別売上量!$36:$36,0)),0)</f>
        <v>0</v>
      </c>
      <c r="I53">
        <f>IFERROR(INDEX(年度・店舗別売上量!$36:$58,MATCH(EC伊那酒税計算用!$A53,年度・店舗別売上量!$A$36:$A$58,0),MATCH(EC伊那酒税計算用!I$50,年度・店舗別売上量!$36:$36,0)),0)</f>
        <v>0</v>
      </c>
      <c r="J53">
        <f>IFERROR(INDEX(年度・店舗別売上量!$36:$58,MATCH(EC伊那酒税計算用!$A53,年度・店舗別売上量!$A$36:$A$58,0),MATCH(EC伊那酒税計算用!J$50,年度・店舗別売上量!$36:$36,0)),0)</f>
        <v>0</v>
      </c>
      <c r="K53">
        <f>IFERROR(INDEX(年度・店舗別売上量!$36:$58,MATCH(EC伊那酒税計算用!$A53,年度・店舗別売上量!$A$36:$A$58,0),MATCH(EC伊那酒税計算用!K$50,年度・店舗別売上量!$36:$36,0)),0)</f>
        <v>0</v>
      </c>
      <c r="L53">
        <f>IFERROR(INDEX(年度・店舗別売上量!$36:$58,MATCH(EC伊那酒税計算用!$A53,年度・店舗別売上量!$A$36:$A$58,0),MATCH(EC伊那酒税計算用!L$50,年度・店舗別売上量!$36:$36,0)),0)</f>
        <v>0</v>
      </c>
      <c r="M53">
        <f>IFERROR(INDEX(年度・店舗別売上量!$36:$58,MATCH(EC伊那酒税計算用!$A53,年度・店舗別売上量!$A$36:$A$58,0),MATCH(EC伊那酒税計算用!M$50,年度・店舗別売上量!$36:$36,0)),0)</f>
        <v>0</v>
      </c>
      <c r="N53">
        <f>IFERROR(INDEX(年度・店舗別売上量!$36:$58,MATCH(EC伊那酒税計算用!$A53,年度・店舗別売上量!$A$36:$A$58,0),MATCH(EC伊那酒税計算用!N$50,年度・店舗別売上量!$36:$36,0)),0)</f>
        <v>0</v>
      </c>
      <c r="O53">
        <f>IFERROR(INDEX(年度・店舗別売上量!$36:$58,MATCH(EC伊那酒税計算用!$A53,年度・店舗別売上量!$A$36:$A$58,0),MATCH(EC伊那酒税計算用!O$50,年度・店舗別売上量!$36:$36,0)),0)</f>
        <v>0</v>
      </c>
      <c r="P53">
        <f>IFERROR(INDEX(年度・店舗別売上量!$36:$58,MATCH(EC伊那酒税計算用!$A53,年度・店舗別売上量!$A$36:$A$58,0),MATCH(EC伊那酒税計算用!P$50,年度・店舗別売上量!$36:$36,0)),0)</f>
        <v>0</v>
      </c>
      <c r="Q53">
        <f>IFERROR(INDEX(年度・店舗別売上量!$36:$58,MATCH(EC伊那酒税計算用!$A53,年度・店舗別売上量!$A$36:$A$58,0),MATCH(EC伊那酒税計算用!Q$50,年度・店舗別売上量!$36:$36,0)),0)</f>
        <v>0</v>
      </c>
      <c r="R53">
        <f>IFERROR(INDEX(年度・店舗別売上量!$36:$58,MATCH(EC伊那酒税計算用!$A53,年度・店舗別売上量!$A$36:$A$58,0),MATCH(EC伊那酒税計算用!R$50,年度・店舗別売上量!$36:$36,0)),0)</f>
        <v>0</v>
      </c>
      <c r="S53">
        <f>IFERROR(INDEX(年度・店舗別売上量!$36:$58,MATCH(EC伊那酒税計算用!$A53,年度・店舗別売上量!$A$36:$A$58,0),MATCH(EC伊那酒税計算用!S$50,年度・店舗別売上量!$36:$36,0)),0)</f>
        <v>0</v>
      </c>
      <c r="T53">
        <f>IFERROR(INDEX(年度・店舗別売上量!$36:$58,MATCH(EC伊那酒税計算用!$A53,年度・店舗別売上量!$A$36:$A$58,0),MATCH(EC伊那酒税計算用!T$50,年度・店舗別売上量!$36:$36,0)),0)</f>
        <v>0</v>
      </c>
      <c r="U53">
        <f>IFERROR(INDEX(年度・店舗別売上量!$36:$58,MATCH(EC伊那酒税計算用!$A53,年度・店舗別売上量!$A$36:$A$58,0),MATCH(EC伊那酒税計算用!U$50,年度・店舗別売上量!$36:$36,0)),0)</f>
        <v>0</v>
      </c>
      <c r="V53">
        <f>IFERROR(INDEX(年度・店舗別売上量!$36:$58,MATCH(EC伊那酒税計算用!$A53,年度・店舗別売上量!$A$36:$A$58,0),MATCH(EC伊那酒税計算用!V$50,年度・店舗別売上量!$36:$36,0)),0)</f>
        <v>0</v>
      </c>
    </row>
    <row r="54" spans="1:22">
      <c r="A54" t="str">
        <f>管理!$C$5</f>
        <v>単式蒸留焼酎</v>
      </c>
      <c r="B54">
        <f>IFERROR(INDEX(年度・店舗別売上量!$36:$58,MATCH(EC伊那酒税計算用!$A54,年度・店舗別売上量!$A$36:$A$58,0),MATCH(EC伊那酒税計算用!B$50,年度・店舗別売上量!$36:$36,0)),0)</f>
        <v>0</v>
      </c>
      <c r="C54">
        <f>IFERROR(INDEX(年度・店舗別売上量!$36:$58,MATCH(EC伊那酒税計算用!$A54,年度・店舗別売上量!$A$36:$A$58,0),MATCH(EC伊那酒税計算用!C$50,年度・店舗別売上量!$36:$36,0)),0)</f>
        <v>0</v>
      </c>
      <c r="D54">
        <f>IFERROR(INDEX(年度・店舗別売上量!$36:$58,MATCH(EC伊那酒税計算用!$A54,年度・店舗別売上量!$A$36:$A$58,0),MATCH(EC伊那酒税計算用!D$50,年度・店舗別売上量!$36:$36,0)),0)</f>
        <v>0</v>
      </c>
      <c r="E54">
        <f>IFERROR(INDEX(年度・店舗別売上量!$36:$58,MATCH(EC伊那酒税計算用!$A54,年度・店舗別売上量!$A$36:$A$58,0),MATCH(EC伊那酒税計算用!E$50,年度・店舗別売上量!$36:$36,0)),0)</f>
        <v>0</v>
      </c>
      <c r="F54">
        <f>IFERROR(INDEX(年度・店舗別売上量!$36:$58,MATCH(EC伊那酒税計算用!$A54,年度・店舗別売上量!$A$36:$A$58,0),MATCH(EC伊那酒税計算用!F$50,年度・店舗別売上量!$36:$36,0)),0)</f>
        <v>0</v>
      </c>
      <c r="G54">
        <f>IFERROR(INDEX(年度・店舗別売上量!$36:$58,MATCH(EC伊那酒税計算用!$A54,年度・店舗別売上量!$A$36:$A$58,0),MATCH(EC伊那酒税計算用!G$50,年度・店舗別売上量!$36:$36,0)),0)</f>
        <v>0</v>
      </c>
      <c r="H54">
        <f>IFERROR(INDEX(年度・店舗別売上量!$36:$58,MATCH(EC伊那酒税計算用!$A54,年度・店舗別売上量!$A$36:$A$58,0),MATCH(EC伊那酒税計算用!H$50,年度・店舗別売上量!$36:$36,0)),0)</f>
        <v>0</v>
      </c>
      <c r="I54">
        <f>IFERROR(INDEX(年度・店舗別売上量!$36:$58,MATCH(EC伊那酒税計算用!$A54,年度・店舗別売上量!$A$36:$A$58,0),MATCH(EC伊那酒税計算用!I$50,年度・店舗別売上量!$36:$36,0)),0)</f>
        <v>0</v>
      </c>
      <c r="J54">
        <f>IFERROR(INDEX(年度・店舗別売上量!$36:$58,MATCH(EC伊那酒税計算用!$A54,年度・店舗別売上量!$A$36:$A$58,0),MATCH(EC伊那酒税計算用!J$50,年度・店舗別売上量!$36:$36,0)),0)</f>
        <v>0</v>
      </c>
      <c r="K54">
        <f>IFERROR(INDEX(年度・店舗別売上量!$36:$58,MATCH(EC伊那酒税計算用!$A54,年度・店舗別売上量!$A$36:$A$58,0),MATCH(EC伊那酒税計算用!K$50,年度・店舗別売上量!$36:$36,0)),0)</f>
        <v>0</v>
      </c>
      <c r="L54">
        <f>IFERROR(INDEX(年度・店舗別売上量!$36:$58,MATCH(EC伊那酒税計算用!$A54,年度・店舗別売上量!$A$36:$A$58,0),MATCH(EC伊那酒税計算用!L$50,年度・店舗別売上量!$36:$36,0)),0)</f>
        <v>0</v>
      </c>
      <c r="M54">
        <f>IFERROR(INDEX(年度・店舗別売上量!$36:$58,MATCH(EC伊那酒税計算用!$A54,年度・店舗別売上量!$A$36:$A$58,0),MATCH(EC伊那酒税計算用!M$50,年度・店舗別売上量!$36:$36,0)),0)</f>
        <v>0</v>
      </c>
      <c r="N54">
        <f>IFERROR(INDEX(年度・店舗別売上量!$36:$58,MATCH(EC伊那酒税計算用!$A54,年度・店舗別売上量!$A$36:$A$58,0),MATCH(EC伊那酒税計算用!N$50,年度・店舗別売上量!$36:$36,0)),0)</f>
        <v>0</v>
      </c>
      <c r="O54">
        <f>IFERROR(INDEX(年度・店舗別売上量!$36:$58,MATCH(EC伊那酒税計算用!$A54,年度・店舗別売上量!$A$36:$A$58,0),MATCH(EC伊那酒税計算用!O$50,年度・店舗別売上量!$36:$36,0)),0)</f>
        <v>0</v>
      </c>
      <c r="P54">
        <f>IFERROR(INDEX(年度・店舗別売上量!$36:$58,MATCH(EC伊那酒税計算用!$A54,年度・店舗別売上量!$A$36:$A$58,0),MATCH(EC伊那酒税計算用!P$50,年度・店舗別売上量!$36:$36,0)),0)</f>
        <v>0</v>
      </c>
      <c r="Q54">
        <f>IFERROR(INDEX(年度・店舗別売上量!$36:$58,MATCH(EC伊那酒税計算用!$A54,年度・店舗別売上量!$A$36:$A$58,0),MATCH(EC伊那酒税計算用!Q$50,年度・店舗別売上量!$36:$36,0)),0)</f>
        <v>0</v>
      </c>
      <c r="R54">
        <f>IFERROR(INDEX(年度・店舗別売上量!$36:$58,MATCH(EC伊那酒税計算用!$A54,年度・店舗別売上量!$A$36:$A$58,0),MATCH(EC伊那酒税計算用!R$50,年度・店舗別売上量!$36:$36,0)),0)</f>
        <v>0</v>
      </c>
      <c r="S54">
        <f>IFERROR(INDEX(年度・店舗別売上量!$36:$58,MATCH(EC伊那酒税計算用!$A54,年度・店舗別売上量!$A$36:$A$58,0),MATCH(EC伊那酒税計算用!S$50,年度・店舗別売上量!$36:$36,0)),0)</f>
        <v>0</v>
      </c>
      <c r="T54">
        <f>IFERROR(INDEX(年度・店舗別売上量!$36:$58,MATCH(EC伊那酒税計算用!$A54,年度・店舗別売上量!$A$36:$A$58,0),MATCH(EC伊那酒税計算用!T$50,年度・店舗別売上量!$36:$36,0)),0)</f>
        <v>0</v>
      </c>
      <c r="U54">
        <f>IFERROR(INDEX(年度・店舗別売上量!$36:$58,MATCH(EC伊那酒税計算用!$A54,年度・店舗別売上量!$A$36:$A$58,0),MATCH(EC伊那酒税計算用!U$50,年度・店舗別売上量!$36:$36,0)),0)</f>
        <v>0</v>
      </c>
      <c r="V54">
        <f>IFERROR(INDEX(年度・店舗別売上量!$36:$58,MATCH(EC伊那酒税計算用!$A54,年度・店舗別売上量!$A$36:$A$58,0),MATCH(EC伊那酒税計算用!V$50,年度・店舗別売上量!$36:$36,0)),0)</f>
        <v>0</v>
      </c>
    </row>
    <row r="55" spans="1:22">
      <c r="A55" t="str">
        <f>管理!$C$6</f>
        <v>みりん</v>
      </c>
      <c r="B55">
        <f>IFERROR(INDEX(年度・店舗別売上量!$36:$58,MATCH(EC伊那酒税計算用!$A55,年度・店舗別売上量!$A$36:$A$58,0),MATCH(EC伊那酒税計算用!B$50,年度・店舗別売上量!$36:$36,0)),0)</f>
        <v>0</v>
      </c>
      <c r="C55">
        <f>IFERROR(INDEX(年度・店舗別売上量!$36:$58,MATCH(EC伊那酒税計算用!$A55,年度・店舗別売上量!$A$36:$A$58,0),MATCH(EC伊那酒税計算用!C$50,年度・店舗別売上量!$36:$36,0)),0)</f>
        <v>0</v>
      </c>
      <c r="D55">
        <f>IFERROR(INDEX(年度・店舗別売上量!$36:$58,MATCH(EC伊那酒税計算用!$A55,年度・店舗別売上量!$A$36:$A$58,0),MATCH(EC伊那酒税計算用!D$50,年度・店舗別売上量!$36:$36,0)),0)</f>
        <v>0</v>
      </c>
      <c r="E55">
        <f>IFERROR(INDEX(年度・店舗別売上量!$36:$58,MATCH(EC伊那酒税計算用!$A55,年度・店舗別売上量!$A$36:$A$58,0),MATCH(EC伊那酒税計算用!E$50,年度・店舗別売上量!$36:$36,0)),0)</f>
        <v>0</v>
      </c>
      <c r="F55">
        <f>IFERROR(INDEX(年度・店舗別売上量!$36:$58,MATCH(EC伊那酒税計算用!$A55,年度・店舗別売上量!$A$36:$A$58,0),MATCH(EC伊那酒税計算用!F$50,年度・店舗別売上量!$36:$36,0)),0)</f>
        <v>0</v>
      </c>
      <c r="G55">
        <f>IFERROR(INDEX(年度・店舗別売上量!$36:$58,MATCH(EC伊那酒税計算用!$A55,年度・店舗別売上量!$A$36:$A$58,0),MATCH(EC伊那酒税計算用!G$50,年度・店舗別売上量!$36:$36,0)),0)</f>
        <v>0</v>
      </c>
      <c r="H55">
        <f>IFERROR(INDEX(年度・店舗別売上量!$36:$58,MATCH(EC伊那酒税計算用!$A55,年度・店舗別売上量!$A$36:$A$58,0),MATCH(EC伊那酒税計算用!H$50,年度・店舗別売上量!$36:$36,0)),0)</f>
        <v>0</v>
      </c>
      <c r="I55">
        <f>IFERROR(INDEX(年度・店舗別売上量!$36:$58,MATCH(EC伊那酒税計算用!$A55,年度・店舗別売上量!$A$36:$A$58,0),MATCH(EC伊那酒税計算用!I$50,年度・店舗別売上量!$36:$36,0)),0)</f>
        <v>0</v>
      </c>
      <c r="J55">
        <f>IFERROR(INDEX(年度・店舗別売上量!$36:$58,MATCH(EC伊那酒税計算用!$A55,年度・店舗別売上量!$A$36:$A$58,0),MATCH(EC伊那酒税計算用!J$50,年度・店舗別売上量!$36:$36,0)),0)</f>
        <v>0</v>
      </c>
      <c r="K55">
        <f>IFERROR(INDEX(年度・店舗別売上量!$36:$58,MATCH(EC伊那酒税計算用!$A55,年度・店舗別売上量!$A$36:$A$58,0),MATCH(EC伊那酒税計算用!K$50,年度・店舗別売上量!$36:$36,0)),0)</f>
        <v>0</v>
      </c>
      <c r="L55">
        <f>IFERROR(INDEX(年度・店舗別売上量!$36:$58,MATCH(EC伊那酒税計算用!$A55,年度・店舗別売上量!$A$36:$A$58,0),MATCH(EC伊那酒税計算用!L$50,年度・店舗別売上量!$36:$36,0)),0)</f>
        <v>0</v>
      </c>
      <c r="M55">
        <f>IFERROR(INDEX(年度・店舗別売上量!$36:$58,MATCH(EC伊那酒税計算用!$A55,年度・店舗別売上量!$A$36:$A$58,0),MATCH(EC伊那酒税計算用!M$50,年度・店舗別売上量!$36:$36,0)),0)</f>
        <v>0</v>
      </c>
      <c r="N55">
        <f>IFERROR(INDEX(年度・店舗別売上量!$36:$58,MATCH(EC伊那酒税計算用!$A55,年度・店舗別売上量!$A$36:$A$58,0),MATCH(EC伊那酒税計算用!N$50,年度・店舗別売上量!$36:$36,0)),0)</f>
        <v>0</v>
      </c>
      <c r="O55">
        <f>IFERROR(INDEX(年度・店舗別売上量!$36:$58,MATCH(EC伊那酒税計算用!$A55,年度・店舗別売上量!$A$36:$A$58,0),MATCH(EC伊那酒税計算用!O$50,年度・店舗別売上量!$36:$36,0)),0)</f>
        <v>0</v>
      </c>
      <c r="P55">
        <f>IFERROR(INDEX(年度・店舗別売上量!$36:$58,MATCH(EC伊那酒税計算用!$A55,年度・店舗別売上量!$A$36:$A$58,0),MATCH(EC伊那酒税計算用!P$50,年度・店舗別売上量!$36:$36,0)),0)</f>
        <v>0</v>
      </c>
      <c r="Q55">
        <f>IFERROR(INDEX(年度・店舗別売上量!$36:$58,MATCH(EC伊那酒税計算用!$A55,年度・店舗別売上量!$A$36:$A$58,0),MATCH(EC伊那酒税計算用!Q$50,年度・店舗別売上量!$36:$36,0)),0)</f>
        <v>0</v>
      </c>
      <c r="R55">
        <f>IFERROR(INDEX(年度・店舗別売上量!$36:$58,MATCH(EC伊那酒税計算用!$A55,年度・店舗別売上量!$A$36:$A$58,0),MATCH(EC伊那酒税計算用!R$50,年度・店舗別売上量!$36:$36,0)),0)</f>
        <v>0</v>
      </c>
      <c r="S55">
        <f>IFERROR(INDEX(年度・店舗別売上量!$36:$58,MATCH(EC伊那酒税計算用!$A55,年度・店舗別売上量!$A$36:$A$58,0),MATCH(EC伊那酒税計算用!S$50,年度・店舗別売上量!$36:$36,0)),0)</f>
        <v>0</v>
      </c>
      <c r="T55">
        <f>IFERROR(INDEX(年度・店舗別売上量!$36:$58,MATCH(EC伊那酒税計算用!$A55,年度・店舗別売上量!$A$36:$A$58,0),MATCH(EC伊那酒税計算用!T$50,年度・店舗別売上量!$36:$36,0)),0)</f>
        <v>0</v>
      </c>
      <c r="U55">
        <f>IFERROR(INDEX(年度・店舗別売上量!$36:$58,MATCH(EC伊那酒税計算用!$A55,年度・店舗別売上量!$A$36:$A$58,0),MATCH(EC伊那酒税計算用!U$50,年度・店舗別売上量!$36:$36,0)),0)</f>
        <v>0</v>
      </c>
      <c r="V55">
        <f>IFERROR(INDEX(年度・店舗別売上量!$36:$58,MATCH(EC伊那酒税計算用!$A55,年度・店舗別売上量!$A$36:$A$58,0),MATCH(EC伊那酒税計算用!V$50,年度・店舗別売上量!$36:$36,0)),0)</f>
        <v>0</v>
      </c>
    </row>
    <row r="56" spans="1:22">
      <c r="A56" t="str">
        <f>管理!$C$7</f>
        <v>ビール</v>
      </c>
      <c r="B56">
        <f>IFERROR(INDEX(年度・店舗別売上量!$36:$58,MATCH(EC伊那酒税計算用!$A56,年度・店舗別売上量!$A$36:$A$58,0),MATCH(EC伊那酒税計算用!B$50,年度・店舗別売上量!$36:$36,0)),0)</f>
        <v>0</v>
      </c>
      <c r="C56">
        <f>IFERROR(INDEX(年度・店舗別売上量!$36:$58,MATCH(EC伊那酒税計算用!$A56,年度・店舗別売上量!$A$36:$A$58,0),MATCH(EC伊那酒税計算用!C$50,年度・店舗別売上量!$36:$36,0)),0)</f>
        <v>0</v>
      </c>
      <c r="D56">
        <f>IFERROR(INDEX(年度・店舗別売上量!$36:$58,MATCH(EC伊那酒税計算用!$A56,年度・店舗別売上量!$A$36:$A$58,0),MATCH(EC伊那酒税計算用!D$50,年度・店舗別売上量!$36:$36,0)),0)</f>
        <v>0</v>
      </c>
      <c r="E56">
        <f>IFERROR(INDEX(年度・店舗別売上量!$36:$58,MATCH(EC伊那酒税計算用!$A56,年度・店舗別売上量!$A$36:$A$58,0),MATCH(EC伊那酒税計算用!E$50,年度・店舗別売上量!$36:$36,0)),0)</f>
        <v>0</v>
      </c>
      <c r="F56">
        <f>IFERROR(INDEX(年度・店舗別売上量!$36:$58,MATCH(EC伊那酒税計算用!$A56,年度・店舗別売上量!$A$36:$A$58,0),MATCH(EC伊那酒税計算用!F$50,年度・店舗別売上量!$36:$36,0)),0)</f>
        <v>0</v>
      </c>
      <c r="G56">
        <f>IFERROR(INDEX(年度・店舗別売上量!$36:$58,MATCH(EC伊那酒税計算用!$A56,年度・店舗別売上量!$A$36:$A$58,0),MATCH(EC伊那酒税計算用!G$50,年度・店舗別売上量!$36:$36,0)),0)</f>
        <v>0</v>
      </c>
      <c r="H56">
        <f>IFERROR(INDEX(年度・店舗別売上量!$36:$58,MATCH(EC伊那酒税計算用!$A56,年度・店舗別売上量!$A$36:$A$58,0),MATCH(EC伊那酒税計算用!H$50,年度・店舗別売上量!$36:$36,0)),0)</f>
        <v>0</v>
      </c>
      <c r="I56">
        <f>IFERROR(INDEX(年度・店舗別売上量!$36:$58,MATCH(EC伊那酒税計算用!$A56,年度・店舗別売上量!$A$36:$A$58,0),MATCH(EC伊那酒税計算用!I$50,年度・店舗別売上量!$36:$36,0)),0)</f>
        <v>0</v>
      </c>
      <c r="J56">
        <f>IFERROR(INDEX(年度・店舗別売上量!$36:$58,MATCH(EC伊那酒税計算用!$A56,年度・店舗別売上量!$A$36:$A$58,0),MATCH(EC伊那酒税計算用!J$50,年度・店舗別売上量!$36:$36,0)),0)</f>
        <v>0</v>
      </c>
      <c r="K56">
        <f>IFERROR(INDEX(年度・店舗別売上量!$36:$58,MATCH(EC伊那酒税計算用!$A56,年度・店舗別売上量!$A$36:$A$58,0),MATCH(EC伊那酒税計算用!K$50,年度・店舗別売上量!$36:$36,0)),0)</f>
        <v>0</v>
      </c>
      <c r="L56">
        <f>IFERROR(INDEX(年度・店舗別売上量!$36:$58,MATCH(EC伊那酒税計算用!$A56,年度・店舗別売上量!$A$36:$A$58,0),MATCH(EC伊那酒税計算用!L$50,年度・店舗別売上量!$36:$36,0)),0)</f>
        <v>0</v>
      </c>
      <c r="M56">
        <f>IFERROR(INDEX(年度・店舗別売上量!$36:$58,MATCH(EC伊那酒税計算用!$A56,年度・店舗別売上量!$A$36:$A$58,0),MATCH(EC伊那酒税計算用!M$50,年度・店舗別売上量!$36:$36,0)),0)</f>
        <v>0</v>
      </c>
      <c r="N56">
        <f>IFERROR(INDEX(年度・店舗別売上量!$36:$58,MATCH(EC伊那酒税計算用!$A56,年度・店舗別売上量!$A$36:$A$58,0),MATCH(EC伊那酒税計算用!N$50,年度・店舗別売上量!$36:$36,0)),0)</f>
        <v>0</v>
      </c>
      <c r="O56">
        <f>IFERROR(INDEX(年度・店舗別売上量!$36:$58,MATCH(EC伊那酒税計算用!$A56,年度・店舗別売上量!$A$36:$A$58,0),MATCH(EC伊那酒税計算用!O$50,年度・店舗別売上量!$36:$36,0)),0)</f>
        <v>0</v>
      </c>
      <c r="P56">
        <f>IFERROR(INDEX(年度・店舗別売上量!$36:$58,MATCH(EC伊那酒税計算用!$A56,年度・店舗別売上量!$A$36:$A$58,0),MATCH(EC伊那酒税計算用!P$50,年度・店舗別売上量!$36:$36,0)),0)</f>
        <v>0</v>
      </c>
      <c r="Q56">
        <f>IFERROR(INDEX(年度・店舗別売上量!$36:$58,MATCH(EC伊那酒税計算用!$A56,年度・店舗別売上量!$A$36:$A$58,0),MATCH(EC伊那酒税計算用!Q$50,年度・店舗別売上量!$36:$36,0)),0)</f>
        <v>0</v>
      </c>
      <c r="R56">
        <f>IFERROR(INDEX(年度・店舗別売上量!$36:$58,MATCH(EC伊那酒税計算用!$A56,年度・店舗別売上量!$A$36:$A$58,0),MATCH(EC伊那酒税計算用!R$50,年度・店舗別売上量!$36:$36,0)),0)</f>
        <v>0</v>
      </c>
      <c r="S56">
        <f>IFERROR(INDEX(年度・店舗別売上量!$36:$58,MATCH(EC伊那酒税計算用!$A56,年度・店舗別売上量!$A$36:$A$58,0),MATCH(EC伊那酒税計算用!S$50,年度・店舗別売上量!$36:$36,0)),0)</f>
        <v>0</v>
      </c>
      <c r="T56">
        <f>IFERROR(INDEX(年度・店舗別売上量!$36:$58,MATCH(EC伊那酒税計算用!$A56,年度・店舗別売上量!$A$36:$A$58,0),MATCH(EC伊那酒税計算用!T$50,年度・店舗別売上量!$36:$36,0)),0)</f>
        <v>0</v>
      </c>
      <c r="U56">
        <f>IFERROR(INDEX(年度・店舗別売上量!$36:$58,MATCH(EC伊那酒税計算用!$A56,年度・店舗別売上量!$A$36:$A$58,0),MATCH(EC伊那酒税計算用!U$50,年度・店舗別売上量!$36:$36,0)),0)</f>
        <v>0</v>
      </c>
      <c r="V56">
        <f>IFERROR(INDEX(年度・店舗別売上量!$36:$58,MATCH(EC伊那酒税計算用!$A56,年度・店舗別売上量!$A$36:$A$58,0),MATCH(EC伊那酒税計算用!V$50,年度・店舗別売上量!$36:$36,0)),0)</f>
        <v>0</v>
      </c>
    </row>
    <row r="57" spans="1:22">
      <c r="A57" t="str">
        <f>管理!$C$8</f>
        <v>果実酒</v>
      </c>
      <c r="B57">
        <f>IFERROR(INDEX(年度・店舗別売上量!$36:$58,MATCH(EC伊那酒税計算用!$A57,年度・店舗別売上量!$A$36:$A$58,0),MATCH(EC伊那酒税計算用!B$50,年度・店舗別売上量!$36:$36,0)),0)</f>
        <v>0</v>
      </c>
      <c r="C57">
        <f>IFERROR(INDEX(年度・店舗別売上量!$36:$58,MATCH(EC伊那酒税計算用!$A57,年度・店舗別売上量!$A$36:$A$58,0),MATCH(EC伊那酒税計算用!C$50,年度・店舗別売上量!$36:$36,0)),0)</f>
        <v>0</v>
      </c>
      <c r="D57">
        <f>IFERROR(INDEX(年度・店舗別売上量!$36:$58,MATCH(EC伊那酒税計算用!$A57,年度・店舗別売上量!$A$36:$A$58,0),MATCH(EC伊那酒税計算用!D$50,年度・店舗別売上量!$36:$36,0)),0)</f>
        <v>0</v>
      </c>
      <c r="E57">
        <f>IFERROR(INDEX(年度・店舗別売上量!$36:$58,MATCH(EC伊那酒税計算用!$A57,年度・店舗別売上量!$A$36:$A$58,0),MATCH(EC伊那酒税計算用!E$50,年度・店舗別売上量!$36:$36,0)),0)</f>
        <v>0</v>
      </c>
      <c r="F57">
        <f>IFERROR(INDEX(年度・店舗別売上量!$36:$58,MATCH(EC伊那酒税計算用!$A57,年度・店舗別売上量!$A$36:$A$58,0),MATCH(EC伊那酒税計算用!F$50,年度・店舗別売上量!$36:$36,0)),0)</f>
        <v>0</v>
      </c>
      <c r="G57">
        <f>IFERROR(INDEX(年度・店舗別売上量!$36:$58,MATCH(EC伊那酒税計算用!$A57,年度・店舗別売上量!$A$36:$A$58,0),MATCH(EC伊那酒税計算用!G$50,年度・店舗別売上量!$36:$36,0)),0)</f>
        <v>0</v>
      </c>
      <c r="H57">
        <f>IFERROR(INDEX(年度・店舗別売上量!$36:$58,MATCH(EC伊那酒税計算用!$A57,年度・店舗別売上量!$A$36:$A$58,0),MATCH(EC伊那酒税計算用!H$50,年度・店舗別売上量!$36:$36,0)),0)</f>
        <v>0</v>
      </c>
      <c r="I57">
        <f>IFERROR(INDEX(年度・店舗別売上量!$36:$58,MATCH(EC伊那酒税計算用!$A57,年度・店舗別売上量!$A$36:$A$58,0),MATCH(EC伊那酒税計算用!I$50,年度・店舗別売上量!$36:$36,0)),0)</f>
        <v>0</v>
      </c>
      <c r="J57">
        <f>IFERROR(INDEX(年度・店舗別売上量!$36:$58,MATCH(EC伊那酒税計算用!$A57,年度・店舗別売上量!$A$36:$A$58,0),MATCH(EC伊那酒税計算用!J$50,年度・店舗別売上量!$36:$36,0)),0)</f>
        <v>0</v>
      </c>
      <c r="K57">
        <f>IFERROR(INDEX(年度・店舗別売上量!$36:$58,MATCH(EC伊那酒税計算用!$A57,年度・店舗別売上量!$A$36:$A$58,0),MATCH(EC伊那酒税計算用!K$50,年度・店舗別売上量!$36:$36,0)),0)</f>
        <v>0</v>
      </c>
      <c r="L57">
        <f>IFERROR(INDEX(年度・店舗別売上量!$36:$58,MATCH(EC伊那酒税計算用!$A57,年度・店舗別売上量!$A$36:$A$58,0),MATCH(EC伊那酒税計算用!L$50,年度・店舗別売上量!$36:$36,0)),0)</f>
        <v>0</v>
      </c>
      <c r="M57">
        <f>IFERROR(INDEX(年度・店舗別売上量!$36:$58,MATCH(EC伊那酒税計算用!$A57,年度・店舗別売上量!$A$36:$A$58,0),MATCH(EC伊那酒税計算用!M$50,年度・店舗別売上量!$36:$36,0)),0)</f>
        <v>0</v>
      </c>
      <c r="N57">
        <f>IFERROR(INDEX(年度・店舗別売上量!$36:$58,MATCH(EC伊那酒税計算用!$A57,年度・店舗別売上量!$A$36:$A$58,0),MATCH(EC伊那酒税計算用!N$50,年度・店舗別売上量!$36:$36,0)),0)</f>
        <v>0</v>
      </c>
      <c r="O57">
        <f>IFERROR(INDEX(年度・店舗別売上量!$36:$58,MATCH(EC伊那酒税計算用!$A57,年度・店舗別売上量!$A$36:$A$58,0),MATCH(EC伊那酒税計算用!O$50,年度・店舗別売上量!$36:$36,0)),0)</f>
        <v>0</v>
      </c>
      <c r="P57">
        <f>IFERROR(INDEX(年度・店舗別売上量!$36:$58,MATCH(EC伊那酒税計算用!$A57,年度・店舗別売上量!$A$36:$A$58,0),MATCH(EC伊那酒税計算用!P$50,年度・店舗別売上量!$36:$36,0)),0)</f>
        <v>0</v>
      </c>
      <c r="Q57">
        <f>IFERROR(INDEX(年度・店舗別売上量!$36:$58,MATCH(EC伊那酒税計算用!$A57,年度・店舗別売上量!$A$36:$A$58,0),MATCH(EC伊那酒税計算用!Q$50,年度・店舗別売上量!$36:$36,0)),0)</f>
        <v>0</v>
      </c>
      <c r="R57">
        <f>IFERROR(INDEX(年度・店舗別売上量!$36:$58,MATCH(EC伊那酒税計算用!$A57,年度・店舗別売上量!$A$36:$A$58,0),MATCH(EC伊那酒税計算用!R$50,年度・店舗別売上量!$36:$36,0)),0)</f>
        <v>0</v>
      </c>
      <c r="S57">
        <f>IFERROR(INDEX(年度・店舗別売上量!$36:$58,MATCH(EC伊那酒税計算用!$A57,年度・店舗別売上量!$A$36:$A$58,0),MATCH(EC伊那酒税計算用!S$50,年度・店舗別売上量!$36:$36,0)),0)</f>
        <v>0</v>
      </c>
      <c r="T57">
        <f>IFERROR(INDEX(年度・店舗別売上量!$36:$58,MATCH(EC伊那酒税計算用!$A57,年度・店舗別売上量!$A$36:$A$58,0),MATCH(EC伊那酒税計算用!T$50,年度・店舗別売上量!$36:$36,0)),0)</f>
        <v>0</v>
      </c>
      <c r="U57">
        <f>IFERROR(INDEX(年度・店舗別売上量!$36:$58,MATCH(EC伊那酒税計算用!$A57,年度・店舗別売上量!$A$36:$A$58,0),MATCH(EC伊那酒税計算用!U$50,年度・店舗別売上量!$36:$36,0)),0)</f>
        <v>0</v>
      </c>
      <c r="V57">
        <f>IFERROR(INDEX(年度・店舗別売上量!$36:$58,MATCH(EC伊那酒税計算用!$A57,年度・店舗別売上量!$A$36:$A$58,0),MATCH(EC伊那酒税計算用!V$50,年度・店舗別売上量!$36:$36,0)),0)</f>
        <v>0</v>
      </c>
    </row>
    <row r="58" spans="1:22">
      <c r="A58" t="str">
        <f>管理!$C$9</f>
        <v>甘味果実酒</v>
      </c>
      <c r="B58">
        <f>IFERROR(INDEX(年度・店舗別売上量!$36:$58,MATCH(EC伊那酒税計算用!$A58,年度・店舗別売上量!$A$36:$A$58,0),MATCH(EC伊那酒税計算用!B$50,年度・店舗別売上量!$36:$36,0)),0)</f>
        <v>0</v>
      </c>
      <c r="C58">
        <f>IFERROR(INDEX(年度・店舗別売上量!$36:$58,MATCH(EC伊那酒税計算用!$A58,年度・店舗別売上量!$A$36:$A$58,0),MATCH(EC伊那酒税計算用!C$50,年度・店舗別売上量!$36:$36,0)),0)</f>
        <v>0</v>
      </c>
      <c r="D58">
        <f>IFERROR(INDEX(年度・店舗別売上量!$36:$58,MATCH(EC伊那酒税計算用!$A58,年度・店舗別売上量!$A$36:$A$58,0),MATCH(EC伊那酒税計算用!D$50,年度・店舗別売上量!$36:$36,0)),0)</f>
        <v>0</v>
      </c>
      <c r="E58">
        <f>IFERROR(INDEX(年度・店舗別売上量!$36:$58,MATCH(EC伊那酒税計算用!$A58,年度・店舗別売上量!$A$36:$A$58,0),MATCH(EC伊那酒税計算用!E$50,年度・店舗別売上量!$36:$36,0)),0)</f>
        <v>0</v>
      </c>
      <c r="F58">
        <f>IFERROR(INDEX(年度・店舗別売上量!$36:$58,MATCH(EC伊那酒税計算用!$A58,年度・店舗別売上量!$A$36:$A$58,0),MATCH(EC伊那酒税計算用!F$50,年度・店舗別売上量!$36:$36,0)),0)</f>
        <v>0</v>
      </c>
      <c r="G58">
        <f>IFERROR(INDEX(年度・店舗別売上量!$36:$58,MATCH(EC伊那酒税計算用!$A58,年度・店舗別売上量!$A$36:$A$58,0),MATCH(EC伊那酒税計算用!G$50,年度・店舗別売上量!$36:$36,0)),0)</f>
        <v>0</v>
      </c>
      <c r="H58">
        <f>IFERROR(INDEX(年度・店舗別売上量!$36:$58,MATCH(EC伊那酒税計算用!$A58,年度・店舗別売上量!$A$36:$A$58,0),MATCH(EC伊那酒税計算用!H$50,年度・店舗別売上量!$36:$36,0)),0)</f>
        <v>0</v>
      </c>
      <c r="I58">
        <f>IFERROR(INDEX(年度・店舗別売上量!$36:$58,MATCH(EC伊那酒税計算用!$A58,年度・店舗別売上量!$A$36:$A$58,0),MATCH(EC伊那酒税計算用!I$50,年度・店舗別売上量!$36:$36,0)),0)</f>
        <v>0</v>
      </c>
      <c r="J58">
        <f>IFERROR(INDEX(年度・店舗別売上量!$36:$58,MATCH(EC伊那酒税計算用!$A58,年度・店舗別売上量!$A$36:$A$58,0),MATCH(EC伊那酒税計算用!J$50,年度・店舗別売上量!$36:$36,0)),0)</f>
        <v>0</v>
      </c>
      <c r="K58">
        <f>IFERROR(INDEX(年度・店舗別売上量!$36:$58,MATCH(EC伊那酒税計算用!$A58,年度・店舗別売上量!$A$36:$A$58,0),MATCH(EC伊那酒税計算用!K$50,年度・店舗別売上量!$36:$36,0)),0)</f>
        <v>0</v>
      </c>
      <c r="L58">
        <f>IFERROR(INDEX(年度・店舗別売上量!$36:$58,MATCH(EC伊那酒税計算用!$A58,年度・店舗別売上量!$A$36:$A$58,0),MATCH(EC伊那酒税計算用!L$50,年度・店舗別売上量!$36:$36,0)),0)</f>
        <v>0</v>
      </c>
      <c r="M58">
        <f>IFERROR(INDEX(年度・店舗別売上量!$36:$58,MATCH(EC伊那酒税計算用!$A58,年度・店舗別売上量!$A$36:$A$58,0),MATCH(EC伊那酒税計算用!M$50,年度・店舗別売上量!$36:$36,0)),0)</f>
        <v>0</v>
      </c>
      <c r="N58">
        <f>IFERROR(INDEX(年度・店舗別売上量!$36:$58,MATCH(EC伊那酒税計算用!$A58,年度・店舗別売上量!$A$36:$A$58,0),MATCH(EC伊那酒税計算用!N$50,年度・店舗別売上量!$36:$36,0)),0)</f>
        <v>0</v>
      </c>
      <c r="O58">
        <f>IFERROR(INDEX(年度・店舗別売上量!$36:$58,MATCH(EC伊那酒税計算用!$A58,年度・店舗別売上量!$A$36:$A$58,0),MATCH(EC伊那酒税計算用!O$50,年度・店舗別売上量!$36:$36,0)),0)</f>
        <v>0</v>
      </c>
      <c r="P58">
        <f>IFERROR(INDEX(年度・店舗別売上量!$36:$58,MATCH(EC伊那酒税計算用!$A58,年度・店舗別売上量!$A$36:$A$58,0),MATCH(EC伊那酒税計算用!P$50,年度・店舗別売上量!$36:$36,0)),0)</f>
        <v>0</v>
      </c>
      <c r="Q58">
        <f>IFERROR(INDEX(年度・店舗別売上量!$36:$58,MATCH(EC伊那酒税計算用!$A58,年度・店舗別売上量!$A$36:$A$58,0),MATCH(EC伊那酒税計算用!Q$50,年度・店舗別売上量!$36:$36,0)),0)</f>
        <v>0</v>
      </c>
      <c r="R58">
        <f>IFERROR(INDEX(年度・店舗別売上量!$36:$58,MATCH(EC伊那酒税計算用!$A58,年度・店舗別売上量!$A$36:$A$58,0),MATCH(EC伊那酒税計算用!R$50,年度・店舗別売上量!$36:$36,0)),0)</f>
        <v>0</v>
      </c>
      <c r="S58">
        <f>IFERROR(INDEX(年度・店舗別売上量!$36:$58,MATCH(EC伊那酒税計算用!$A58,年度・店舗別売上量!$A$36:$A$58,0),MATCH(EC伊那酒税計算用!S$50,年度・店舗別売上量!$36:$36,0)),0)</f>
        <v>0</v>
      </c>
      <c r="T58">
        <f>IFERROR(INDEX(年度・店舗別売上量!$36:$58,MATCH(EC伊那酒税計算用!$A58,年度・店舗別売上量!$A$36:$A$58,0),MATCH(EC伊那酒税計算用!T$50,年度・店舗別売上量!$36:$36,0)),0)</f>
        <v>0</v>
      </c>
      <c r="U58">
        <f>IFERROR(INDEX(年度・店舗別売上量!$36:$58,MATCH(EC伊那酒税計算用!$A58,年度・店舗別売上量!$A$36:$A$58,0),MATCH(EC伊那酒税計算用!U$50,年度・店舗別売上量!$36:$36,0)),0)</f>
        <v>0</v>
      </c>
      <c r="V58">
        <f>IFERROR(INDEX(年度・店舗別売上量!$36:$58,MATCH(EC伊那酒税計算用!$A58,年度・店舗別売上量!$A$36:$A$58,0),MATCH(EC伊那酒税計算用!V$50,年度・店舗別売上量!$36:$36,0)),0)</f>
        <v>0</v>
      </c>
    </row>
    <row r="59" spans="1:22">
      <c r="A59" t="str">
        <f>管理!$C$10</f>
        <v>ウイスキー</v>
      </c>
      <c r="B59">
        <f>IFERROR(INDEX(年度・店舗別売上量!$36:$58,MATCH(EC伊那酒税計算用!$A59,年度・店舗別売上量!$A$36:$A$58,0),MATCH(EC伊那酒税計算用!B$50,年度・店舗別売上量!$36:$36,0)),0)</f>
        <v>0</v>
      </c>
      <c r="C59">
        <f>IFERROR(INDEX(年度・店舗別売上量!$36:$58,MATCH(EC伊那酒税計算用!$A59,年度・店舗別売上量!$A$36:$A$58,0),MATCH(EC伊那酒税計算用!C$50,年度・店舗別売上量!$36:$36,0)),0)</f>
        <v>0</v>
      </c>
      <c r="D59">
        <f>IFERROR(INDEX(年度・店舗別売上量!$36:$58,MATCH(EC伊那酒税計算用!$A59,年度・店舗別売上量!$A$36:$A$58,0),MATCH(EC伊那酒税計算用!D$50,年度・店舗別売上量!$36:$36,0)),0)</f>
        <v>0</v>
      </c>
      <c r="E59">
        <f>IFERROR(INDEX(年度・店舗別売上量!$36:$58,MATCH(EC伊那酒税計算用!$A59,年度・店舗別売上量!$A$36:$A$58,0),MATCH(EC伊那酒税計算用!E$50,年度・店舗別売上量!$36:$36,0)),0)</f>
        <v>0</v>
      </c>
      <c r="F59">
        <f>IFERROR(INDEX(年度・店舗別売上量!$36:$58,MATCH(EC伊那酒税計算用!$A59,年度・店舗別売上量!$A$36:$A$58,0),MATCH(EC伊那酒税計算用!F$50,年度・店舗別売上量!$36:$36,0)),0)</f>
        <v>0</v>
      </c>
      <c r="G59">
        <f>IFERROR(INDEX(年度・店舗別売上量!$36:$58,MATCH(EC伊那酒税計算用!$A59,年度・店舗別売上量!$A$36:$A$58,0),MATCH(EC伊那酒税計算用!G$50,年度・店舗別売上量!$36:$36,0)),0)</f>
        <v>0</v>
      </c>
      <c r="H59">
        <f>IFERROR(INDEX(年度・店舗別売上量!$36:$58,MATCH(EC伊那酒税計算用!$A59,年度・店舗別売上量!$A$36:$A$58,0),MATCH(EC伊那酒税計算用!H$50,年度・店舗別売上量!$36:$36,0)),0)</f>
        <v>0</v>
      </c>
      <c r="I59">
        <f>IFERROR(INDEX(年度・店舗別売上量!$36:$58,MATCH(EC伊那酒税計算用!$A59,年度・店舗別売上量!$A$36:$A$58,0),MATCH(EC伊那酒税計算用!I$50,年度・店舗別売上量!$36:$36,0)),0)</f>
        <v>0</v>
      </c>
      <c r="J59">
        <f>IFERROR(INDEX(年度・店舗別売上量!$36:$58,MATCH(EC伊那酒税計算用!$A59,年度・店舗別売上量!$A$36:$A$58,0),MATCH(EC伊那酒税計算用!J$50,年度・店舗別売上量!$36:$36,0)),0)</f>
        <v>0</v>
      </c>
      <c r="K59">
        <f>IFERROR(INDEX(年度・店舗別売上量!$36:$58,MATCH(EC伊那酒税計算用!$A59,年度・店舗別売上量!$A$36:$A$58,0),MATCH(EC伊那酒税計算用!K$50,年度・店舗別売上量!$36:$36,0)),0)</f>
        <v>0</v>
      </c>
      <c r="L59">
        <f>IFERROR(INDEX(年度・店舗別売上量!$36:$58,MATCH(EC伊那酒税計算用!$A59,年度・店舗別売上量!$A$36:$A$58,0),MATCH(EC伊那酒税計算用!L$50,年度・店舗別売上量!$36:$36,0)),0)</f>
        <v>0</v>
      </c>
      <c r="M59">
        <f>IFERROR(INDEX(年度・店舗別売上量!$36:$58,MATCH(EC伊那酒税計算用!$A59,年度・店舗別売上量!$A$36:$A$58,0),MATCH(EC伊那酒税計算用!M$50,年度・店舗別売上量!$36:$36,0)),0)</f>
        <v>0</v>
      </c>
      <c r="N59">
        <f>IFERROR(INDEX(年度・店舗別売上量!$36:$58,MATCH(EC伊那酒税計算用!$A59,年度・店舗別売上量!$A$36:$A$58,0),MATCH(EC伊那酒税計算用!N$50,年度・店舗別売上量!$36:$36,0)),0)</f>
        <v>0</v>
      </c>
      <c r="O59">
        <f>IFERROR(INDEX(年度・店舗別売上量!$36:$58,MATCH(EC伊那酒税計算用!$A59,年度・店舗別売上量!$A$36:$A$58,0),MATCH(EC伊那酒税計算用!O$50,年度・店舗別売上量!$36:$36,0)),0)</f>
        <v>0</v>
      </c>
      <c r="P59">
        <f>IFERROR(INDEX(年度・店舗別売上量!$36:$58,MATCH(EC伊那酒税計算用!$A59,年度・店舗別売上量!$A$36:$A$58,0),MATCH(EC伊那酒税計算用!P$50,年度・店舗別売上量!$36:$36,0)),0)</f>
        <v>0</v>
      </c>
      <c r="Q59">
        <f>IFERROR(INDEX(年度・店舗別売上量!$36:$58,MATCH(EC伊那酒税計算用!$A59,年度・店舗別売上量!$A$36:$A$58,0),MATCH(EC伊那酒税計算用!Q$50,年度・店舗別売上量!$36:$36,0)),0)</f>
        <v>0</v>
      </c>
      <c r="R59">
        <f>IFERROR(INDEX(年度・店舗別売上量!$36:$58,MATCH(EC伊那酒税計算用!$A59,年度・店舗別売上量!$A$36:$A$58,0),MATCH(EC伊那酒税計算用!R$50,年度・店舗別売上量!$36:$36,0)),0)</f>
        <v>0</v>
      </c>
      <c r="S59">
        <f>IFERROR(INDEX(年度・店舗別売上量!$36:$58,MATCH(EC伊那酒税計算用!$A59,年度・店舗別売上量!$A$36:$A$58,0),MATCH(EC伊那酒税計算用!S$50,年度・店舗別売上量!$36:$36,0)),0)</f>
        <v>0</v>
      </c>
      <c r="T59">
        <f>IFERROR(INDEX(年度・店舗別売上量!$36:$58,MATCH(EC伊那酒税計算用!$A59,年度・店舗別売上量!$A$36:$A$58,0),MATCH(EC伊那酒税計算用!T$50,年度・店舗別売上量!$36:$36,0)),0)</f>
        <v>0</v>
      </c>
      <c r="U59">
        <f>IFERROR(INDEX(年度・店舗別売上量!$36:$58,MATCH(EC伊那酒税計算用!$A59,年度・店舗別売上量!$A$36:$A$58,0),MATCH(EC伊那酒税計算用!U$50,年度・店舗別売上量!$36:$36,0)),0)</f>
        <v>0</v>
      </c>
      <c r="V59">
        <f>IFERROR(INDEX(年度・店舗別売上量!$36:$58,MATCH(EC伊那酒税計算用!$A59,年度・店舗別売上量!$A$36:$A$58,0),MATCH(EC伊那酒税計算用!V$50,年度・店舗別売上量!$36:$36,0)),0)</f>
        <v>0</v>
      </c>
    </row>
    <row r="60" spans="1:22">
      <c r="A60" t="str">
        <f>管理!$C$11</f>
        <v>ブランデー</v>
      </c>
      <c r="B60">
        <f>IFERROR(INDEX(年度・店舗別売上量!$36:$58,MATCH(EC伊那酒税計算用!$A60,年度・店舗別売上量!$A$36:$A$58,0),MATCH(EC伊那酒税計算用!B$50,年度・店舗別売上量!$36:$36,0)),0)</f>
        <v>0</v>
      </c>
      <c r="C60">
        <f>IFERROR(INDEX(年度・店舗別売上量!$36:$58,MATCH(EC伊那酒税計算用!$A60,年度・店舗別売上量!$A$36:$A$58,0),MATCH(EC伊那酒税計算用!C$50,年度・店舗別売上量!$36:$36,0)),0)</f>
        <v>0</v>
      </c>
      <c r="D60">
        <f>IFERROR(INDEX(年度・店舗別売上量!$36:$58,MATCH(EC伊那酒税計算用!$A60,年度・店舗別売上量!$A$36:$A$58,0),MATCH(EC伊那酒税計算用!D$50,年度・店舗別売上量!$36:$36,0)),0)</f>
        <v>0</v>
      </c>
      <c r="E60">
        <f>IFERROR(INDEX(年度・店舗別売上量!$36:$58,MATCH(EC伊那酒税計算用!$A60,年度・店舗別売上量!$A$36:$A$58,0),MATCH(EC伊那酒税計算用!E$50,年度・店舗別売上量!$36:$36,0)),0)</f>
        <v>0</v>
      </c>
      <c r="F60">
        <f>IFERROR(INDEX(年度・店舗別売上量!$36:$58,MATCH(EC伊那酒税計算用!$A60,年度・店舗別売上量!$A$36:$A$58,0),MATCH(EC伊那酒税計算用!F$50,年度・店舗別売上量!$36:$36,0)),0)</f>
        <v>0</v>
      </c>
      <c r="G60">
        <f>IFERROR(INDEX(年度・店舗別売上量!$36:$58,MATCH(EC伊那酒税計算用!$A60,年度・店舗別売上量!$A$36:$A$58,0),MATCH(EC伊那酒税計算用!G$50,年度・店舗別売上量!$36:$36,0)),0)</f>
        <v>0</v>
      </c>
      <c r="H60">
        <f>IFERROR(INDEX(年度・店舗別売上量!$36:$58,MATCH(EC伊那酒税計算用!$A60,年度・店舗別売上量!$A$36:$A$58,0),MATCH(EC伊那酒税計算用!H$50,年度・店舗別売上量!$36:$36,0)),0)</f>
        <v>0</v>
      </c>
      <c r="I60">
        <f>IFERROR(INDEX(年度・店舗別売上量!$36:$58,MATCH(EC伊那酒税計算用!$A60,年度・店舗別売上量!$A$36:$A$58,0),MATCH(EC伊那酒税計算用!I$50,年度・店舗別売上量!$36:$36,0)),0)</f>
        <v>0</v>
      </c>
      <c r="J60">
        <f>IFERROR(INDEX(年度・店舗別売上量!$36:$58,MATCH(EC伊那酒税計算用!$A60,年度・店舗別売上量!$A$36:$A$58,0),MATCH(EC伊那酒税計算用!J$50,年度・店舗別売上量!$36:$36,0)),0)</f>
        <v>0</v>
      </c>
      <c r="K60">
        <f>IFERROR(INDEX(年度・店舗別売上量!$36:$58,MATCH(EC伊那酒税計算用!$A60,年度・店舗別売上量!$A$36:$A$58,0),MATCH(EC伊那酒税計算用!K$50,年度・店舗別売上量!$36:$36,0)),0)</f>
        <v>0</v>
      </c>
      <c r="L60">
        <f>IFERROR(INDEX(年度・店舗別売上量!$36:$58,MATCH(EC伊那酒税計算用!$A60,年度・店舗別売上量!$A$36:$A$58,0),MATCH(EC伊那酒税計算用!L$50,年度・店舗別売上量!$36:$36,0)),0)</f>
        <v>0</v>
      </c>
      <c r="M60">
        <f>IFERROR(INDEX(年度・店舗別売上量!$36:$58,MATCH(EC伊那酒税計算用!$A60,年度・店舗別売上量!$A$36:$A$58,0),MATCH(EC伊那酒税計算用!M$50,年度・店舗別売上量!$36:$36,0)),0)</f>
        <v>0</v>
      </c>
      <c r="N60">
        <f>IFERROR(INDEX(年度・店舗別売上量!$36:$58,MATCH(EC伊那酒税計算用!$A60,年度・店舗別売上量!$A$36:$A$58,0),MATCH(EC伊那酒税計算用!N$50,年度・店舗別売上量!$36:$36,0)),0)</f>
        <v>0</v>
      </c>
      <c r="O60">
        <f>IFERROR(INDEX(年度・店舗別売上量!$36:$58,MATCH(EC伊那酒税計算用!$A60,年度・店舗別売上量!$A$36:$A$58,0),MATCH(EC伊那酒税計算用!O$50,年度・店舗別売上量!$36:$36,0)),0)</f>
        <v>0</v>
      </c>
      <c r="P60">
        <f>IFERROR(INDEX(年度・店舗別売上量!$36:$58,MATCH(EC伊那酒税計算用!$A60,年度・店舗別売上量!$A$36:$A$58,0),MATCH(EC伊那酒税計算用!P$50,年度・店舗別売上量!$36:$36,0)),0)</f>
        <v>0</v>
      </c>
      <c r="Q60">
        <f>IFERROR(INDEX(年度・店舗別売上量!$36:$58,MATCH(EC伊那酒税計算用!$A60,年度・店舗別売上量!$A$36:$A$58,0),MATCH(EC伊那酒税計算用!Q$50,年度・店舗別売上量!$36:$36,0)),0)</f>
        <v>0</v>
      </c>
      <c r="R60">
        <f>IFERROR(INDEX(年度・店舗別売上量!$36:$58,MATCH(EC伊那酒税計算用!$A60,年度・店舗別売上量!$A$36:$A$58,0),MATCH(EC伊那酒税計算用!R$50,年度・店舗別売上量!$36:$36,0)),0)</f>
        <v>0</v>
      </c>
      <c r="S60">
        <f>IFERROR(INDEX(年度・店舗別売上量!$36:$58,MATCH(EC伊那酒税計算用!$A60,年度・店舗別売上量!$A$36:$A$58,0),MATCH(EC伊那酒税計算用!S$50,年度・店舗別売上量!$36:$36,0)),0)</f>
        <v>0</v>
      </c>
      <c r="T60">
        <f>IFERROR(INDEX(年度・店舗別売上量!$36:$58,MATCH(EC伊那酒税計算用!$A60,年度・店舗別売上量!$A$36:$A$58,0),MATCH(EC伊那酒税計算用!T$50,年度・店舗別売上量!$36:$36,0)),0)</f>
        <v>0</v>
      </c>
      <c r="U60">
        <f>IFERROR(INDEX(年度・店舗別売上量!$36:$58,MATCH(EC伊那酒税計算用!$A60,年度・店舗別売上量!$A$36:$A$58,0),MATCH(EC伊那酒税計算用!U$50,年度・店舗別売上量!$36:$36,0)),0)</f>
        <v>0</v>
      </c>
      <c r="V60">
        <f>IFERROR(INDEX(年度・店舗別売上量!$36:$58,MATCH(EC伊那酒税計算用!$A60,年度・店舗別売上量!$A$36:$A$58,0),MATCH(EC伊那酒税計算用!V$50,年度・店舗別売上量!$36:$36,0)),0)</f>
        <v>0</v>
      </c>
    </row>
    <row r="61" spans="1:22">
      <c r="A61" t="str">
        <f>管理!$C$12</f>
        <v>原料用アルコール</v>
      </c>
      <c r="B61">
        <f>IFERROR(INDEX(年度・店舗別売上量!$36:$58,MATCH(EC伊那酒税計算用!$A61,年度・店舗別売上量!$A$36:$A$58,0),MATCH(EC伊那酒税計算用!B$50,年度・店舗別売上量!$36:$36,0)),0)</f>
        <v>0</v>
      </c>
      <c r="C61">
        <f>IFERROR(INDEX(年度・店舗別売上量!$36:$58,MATCH(EC伊那酒税計算用!$A61,年度・店舗別売上量!$A$36:$A$58,0),MATCH(EC伊那酒税計算用!C$50,年度・店舗別売上量!$36:$36,0)),0)</f>
        <v>0</v>
      </c>
      <c r="D61">
        <f>IFERROR(INDEX(年度・店舗別売上量!$36:$58,MATCH(EC伊那酒税計算用!$A61,年度・店舗別売上量!$A$36:$A$58,0),MATCH(EC伊那酒税計算用!D$50,年度・店舗別売上量!$36:$36,0)),0)</f>
        <v>0</v>
      </c>
      <c r="E61">
        <f>IFERROR(INDEX(年度・店舗別売上量!$36:$58,MATCH(EC伊那酒税計算用!$A61,年度・店舗別売上量!$A$36:$A$58,0),MATCH(EC伊那酒税計算用!E$50,年度・店舗別売上量!$36:$36,0)),0)</f>
        <v>0</v>
      </c>
      <c r="F61">
        <f>IFERROR(INDEX(年度・店舗別売上量!$36:$58,MATCH(EC伊那酒税計算用!$A61,年度・店舗別売上量!$A$36:$A$58,0),MATCH(EC伊那酒税計算用!F$50,年度・店舗別売上量!$36:$36,0)),0)</f>
        <v>0</v>
      </c>
      <c r="G61">
        <f>IFERROR(INDEX(年度・店舗別売上量!$36:$58,MATCH(EC伊那酒税計算用!$A61,年度・店舗別売上量!$A$36:$A$58,0),MATCH(EC伊那酒税計算用!G$50,年度・店舗別売上量!$36:$36,0)),0)</f>
        <v>0</v>
      </c>
      <c r="H61">
        <f>IFERROR(INDEX(年度・店舗別売上量!$36:$58,MATCH(EC伊那酒税計算用!$A61,年度・店舗別売上量!$A$36:$A$58,0),MATCH(EC伊那酒税計算用!H$50,年度・店舗別売上量!$36:$36,0)),0)</f>
        <v>0</v>
      </c>
      <c r="I61">
        <f>IFERROR(INDEX(年度・店舗別売上量!$36:$58,MATCH(EC伊那酒税計算用!$A61,年度・店舗別売上量!$A$36:$A$58,0),MATCH(EC伊那酒税計算用!I$50,年度・店舗別売上量!$36:$36,0)),0)</f>
        <v>0</v>
      </c>
      <c r="J61">
        <f>IFERROR(INDEX(年度・店舗別売上量!$36:$58,MATCH(EC伊那酒税計算用!$A61,年度・店舗別売上量!$A$36:$A$58,0),MATCH(EC伊那酒税計算用!J$50,年度・店舗別売上量!$36:$36,0)),0)</f>
        <v>0</v>
      </c>
      <c r="K61">
        <f>IFERROR(INDEX(年度・店舗別売上量!$36:$58,MATCH(EC伊那酒税計算用!$A61,年度・店舗別売上量!$A$36:$A$58,0),MATCH(EC伊那酒税計算用!K$50,年度・店舗別売上量!$36:$36,0)),0)</f>
        <v>0</v>
      </c>
      <c r="L61">
        <f>IFERROR(INDEX(年度・店舗別売上量!$36:$58,MATCH(EC伊那酒税計算用!$A61,年度・店舗別売上量!$A$36:$A$58,0),MATCH(EC伊那酒税計算用!L$50,年度・店舗別売上量!$36:$36,0)),0)</f>
        <v>0</v>
      </c>
      <c r="M61">
        <f>IFERROR(INDEX(年度・店舗別売上量!$36:$58,MATCH(EC伊那酒税計算用!$A61,年度・店舗別売上量!$A$36:$A$58,0),MATCH(EC伊那酒税計算用!M$50,年度・店舗別売上量!$36:$36,0)),0)</f>
        <v>0</v>
      </c>
      <c r="N61">
        <f>IFERROR(INDEX(年度・店舗別売上量!$36:$58,MATCH(EC伊那酒税計算用!$A61,年度・店舗別売上量!$A$36:$A$58,0),MATCH(EC伊那酒税計算用!N$50,年度・店舗別売上量!$36:$36,0)),0)</f>
        <v>0</v>
      </c>
      <c r="O61">
        <f>IFERROR(INDEX(年度・店舗別売上量!$36:$58,MATCH(EC伊那酒税計算用!$A61,年度・店舗別売上量!$A$36:$A$58,0),MATCH(EC伊那酒税計算用!O$50,年度・店舗別売上量!$36:$36,0)),0)</f>
        <v>0</v>
      </c>
      <c r="P61">
        <f>IFERROR(INDEX(年度・店舗別売上量!$36:$58,MATCH(EC伊那酒税計算用!$A61,年度・店舗別売上量!$A$36:$A$58,0),MATCH(EC伊那酒税計算用!P$50,年度・店舗別売上量!$36:$36,0)),0)</f>
        <v>0</v>
      </c>
      <c r="Q61">
        <f>IFERROR(INDEX(年度・店舗別売上量!$36:$58,MATCH(EC伊那酒税計算用!$A61,年度・店舗別売上量!$A$36:$A$58,0),MATCH(EC伊那酒税計算用!Q$50,年度・店舗別売上量!$36:$36,0)),0)</f>
        <v>0</v>
      </c>
      <c r="R61">
        <f>IFERROR(INDEX(年度・店舗別売上量!$36:$58,MATCH(EC伊那酒税計算用!$A61,年度・店舗別売上量!$A$36:$A$58,0),MATCH(EC伊那酒税計算用!R$50,年度・店舗別売上量!$36:$36,0)),0)</f>
        <v>0</v>
      </c>
      <c r="S61">
        <f>IFERROR(INDEX(年度・店舗別売上量!$36:$58,MATCH(EC伊那酒税計算用!$A61,年度・店舗別売上量!$A$36:$A$58,0),MATCH(EC伊那酒税計算用!S$50,年度・店舗別売上量!$36:$36,0)),0)</f>
        <v>0</v>
      </c>
      <c r="T61">
        <f>IFERROR(INDEX(年度・店舗別売上量!$36:$58,MATCH(EC伊那酒税計算用!$A61,年度・店舗別売上量!$A$36:$A$58,0),MATCH(EC伊那酒税計算用!T$50,年度・店舗別売上量!$36:$36,0)),0)</f>
        <v>0</v>
      </c>
      <c r="U61">
        <f>IFERROR(INDEX(年度・店舗別売上量!$36:$58,MATCH(EC伊那酒税計算用!$A61,年度・店舗別売上量!$A$36:$A$58,0),MATCH(EC伊那酒税計算用!U$50,年度・店舗別売上量!$36:$36,0)),0)</f>
        <v>0</v>
      </c>
      <c r="V61">
        <f>IFERROR(INDEX(年度・店舗別売上量!$36:$58,MATCH(EC伊那酒税計算用!$A61,年度・店舗別売上量!$A$36:$A$58,0),MATCH(EC伊那酒税計算用!V$50,年度・店舗別売上量!$36:$36,0)),0)</f>
        <v>0</v>
      </c>
    </row>
    <row r="62" spans="1:22">
      <c r="A62" t="str">
        <f>管理!$C$13</f>
        <v>発泡酒</v>
      </c>
      <c r="B62">
        <f>IFERROR(INDEX(年度・店舗別売上量!$36:$58,MATCH(EC伊那酒税計算用!$A62,年度・店舗別売上量!$A$36:$A$58,0),MATCH(EC伊那酒税計算用!B$50,年度・店舗別売上量!$36:$36,0)),0)</f>
        <v>0</v>
      </c>
      <c r="C62">
        <f>IFERROR(INDEX(年度・店舗別売上量!$36:$58,MATCH(EC伊那酒税計算用!$A62,年度・店舗別売上量!$A$36:$A$58,0),MATCH(EC伊那酒税計算用!C$50,年度・店舗別売上量!$36:$36,0)),0)</f>
        <v>0</v>
      </c>
      <c r="D62">
        <f>IFERROR(INDEX(年度・店舗別売上量!$36:$58,MATCH(EC伊那酒税計算用!$A62,年度・店舗別売上量!$A$36:$A$58,0),MATCH(EC伊那酒税計算用!D$50,年度・店舗別売上量!$36:$36,0)),0)</f>
        <v>0</v>
      </c>
      <c r="E62">
        <f>IFERROR(INDEX(年度・店舗別売上量!$36:$58,MATCH(EC伊那酒税計算用!$A62,年度・店舗別売上量!$A$36:$A$58,0),MATCH(EC伊那酒税計算用!E$50,年度・店舗別売上量!$36:$36,0)),0)</f>
        <v>0</v>
      </c>
      <c r="F62">
        <f>IFERROR(INDEX(年度・店舗別売上量!$36:$58,MATCH(EC伊那酒税計算用!$A62,年度・店舗別売上量!$A$36:$A$58,0),MATCH(EC伊那酒税計算用!F$50,年度・店舗別売上量!$36:$36,0)),0)</f>
        <v>0</v>
      </c>
      <c r="G62">
        <f>IFERROR(INDEX(年度・店舗別売上量!$36:$58,MATCH(EC伊那酒税計算用!$A62,年度・店舗別売上量!$A$36:$A$58,0),MATCH(EC伊那酒税計算用!G$50,年度・店舗別売上量!$36:$36,0)),0)</f>
        <v>0</v>
      </c>
      <c r="H62">
        <f>IFERROR(INDEX(年度・店舗別売上量!$36:$58,MATCH(EC伊那酒税計算用!$A62,年度・店舗別売上量!$A$36:$A$58,0),MATCH(EC伊那酒税計算用!H$50,年度・店舗別売上量!$36:$36,0)),0)</f>
        <v>0</v>
      </c>
      <c r="I62">
        <f>IFERROR(INDEX(年度・店舗別売上量!$36:$58,MATCH(EC伊那酒税計算用!$A62,年度・店舗別売上量!$A$36:$A$58,0),MATCH(EC伊那酒税計算用!I$50,年度・店舗別売上量!$36:$36,0)),0)</f>
        <v>0</v>
      </c>
      <c r="J62">
        <f>IFERROR(INDEX(年度・店舗別売上量!$36:$58,MATCH(EC伊那酒税計算用!$A62,年度・店舗別売上量!$A$36:$A$58,0),MATCH(EC伊那酒税計算用!J$50,年度・店舗別売上量!$36:$36,0)),0)</f>
        <v>0</v>
      </c>
      <c r="K62">
        <f>IFERROR(INDEX(年度・店舗別売上量!$36:$58,MATCH(EC伊那酒税計算用!$A62,年度・店舗別売上量!$A$36:$A$58,0),MATCH(EC伊那酒税計算用!K$50,年度・店舗別売上量!$36:$36,0)),0)</f>
        <v>0</v>
      </c>
      <c r="L62">
        <f>IFERROR(INDEX(年度・店舗別売上量!$36:$58,MATCH(EC伊那酒税計算用!$A62,年度・店舗別売上量!$A$36:$A$58,0),MATCH(EC伊那酒税計算用!L$50,年度・店舗別売上量!$36:$36,0)),0)</f>
        <v>0</v>
      </c>
      <c r="M62">
        <f>IFERROR(INDEX(年度・店舗別売上量!$36:$58,MATCH(EC伊那酒税計算用!$A62,年度・店舗別売上量!$A$36:$A$58,0),MATCH(EC伊那酒税計算用!M$50,年度・店舗別売上量!$36:$36,0)),0)</f>
        <v>0</v>
      </c>
      <c r="N62">
        <f>IFERROR(INDEX(年度・店舗別売上量!$36:$58,MATCH(EC伊那酒税計算用!$A62,年度・店舗別売上量!$A$36:$A$58,0),MATCH(EC伊那酒税計算用!N$50,年度・店舗別売上量!$36:$36,0)),0)</f>
        <v>0</v>
      </c>
      <c r="O62">
        <f>IFERROR(INDEX(年度・店舗別売上量!$36:$58,MATCH(EC伊那酒税計算用!$A62,年度・店舗別売上量!$A$36:$A$58,0),MATCH(EC伊那酒税計算用!O$50,年度・店舗別売上量!$36:$36,0)),0)</f>
        <v>0</v>
      </c>
      <c r="P62">
        <f>IFERROR(INDEX(年度・店舗別売上量!$36:$58,MATCH(EC伊那酒税計算用!$A62,年度・店舗別売上量!$A$36:$A$58,0),MATCH(EC伊那酒税計算用!P$50,年度・店舗別売上量!$36:$36,0)),0)</f>
        <v>0</v>
      </c>
      <c r="Q62">
        <f>IFERROR(INDEX(年度・店舗別売上量!$36:$58,MATCH(EC伊那酒税計算用!$A62,年度・店舗別売上量!$A$36:$A$58,0),MATCH(EC伊那酒税計算用!Q$50,年度・店舗別売上量!$36:$36,0)),0)</f>
        <v>0</v>
      </c>
      <c r="R62">
        <f>IFERROR(INDEX(年度・店舗別売上量!$36:$58,MATCH(EC伊那酒税計算用!$A62,年度・店舗別売上量!$A$36:$A$58,0),MATCH(EC伊那酒税計算用!R$50,年度・店舗別売上量!$36:$36,0)),0)</f>
        <v>0</v>
      </c>
      <c r="S62">
        <f>IFERROR(INDEX(年度・店舗別売上量!$36:$58,MATCH(EC伊那酒税計算用!$A62,年度・店舗別売上量!$A$36:$A$58,0),MATCH(EC伊那酒税計算用!S$50,年度・店舗別売上量!$36:$36,0)),0)</f>
        <v>0</v>
      </c>
      <c r="T62">
        <f>IFERROR(INDEX(年度・店舗別売上量!$36:$58,MATCH(EC伊那酒税計算用!$A62,年度・店舗別売上量!$A$36:$A$58,0),MATCH(EC伊那酒税計算用!T$50,年度・店舗別売上量!$36:$36,0)),0)</f>
        <v>0</v>
      </c>
      <c r="U62">
        <f>IFERROR(INDEX(年度・店舗別売上量!$36:$58,MATCH(EC伊那酒税計算用!$A62,年度・店舗別売上量!$A$36:$A$58,0),MATCH(EC伊那酒税計算用!U$50,年度・店舗別売上量!$36:$36,0)),0)</f>
        <v>0</v>
      </c>
      <c r="V62">
        <f>IFERROR(INDEX(年度・店舗別売上量!$36:$58,MATCH(EC伊那酒税計算用!$A62,年度・店舗別売上量!$A$36:$A$58,0),MATCH(EC伊那酒税計算用!V$50,年度・店舗別売上量!$36:$36,0)),0)</f>
        <v>0</v>
      </c>
    </row>
    <row r="63" spans="1:22">
      <c r="A63" t="str">
        <f>管理!$C$14</f>
        <v>その他の醸造酒</v>
      </c>
      <c r="B63">
        <f>IFERROR(INDEX(年度・店舗別売上量!$36:$58,MATCH(EC伊那酒税計算用!$A63,年度・店舗別売上量!$A$36:$A$58,0),MATCH(EC伊那酒税計算用!B$50,年度・店舗別売上量!$36:$36,0)),0)</f>
        <v>0</v>
      </c>
      <c r="C63">
        <f>IFERROR(INDEX(年度・店舗別売上量!$36:$58,MATCH(EC伊那酒税計算用!$A63,年度・店舗別売上量!$A$36:$A$58,0),MATCH(EC伊那酒税計算用!C$50,年度・店舗別売上量!$36:$36,0)),0)</f>
        <v>0</v>
      </c>
      <c r="D63">
        <f>IFERROR(INDEX(年度・店舗別売上量!$36:$58,MATCH(EC伊那酒税計算用!$A63,年度・店舗別売上量!$A$36:$A$58,0),MATCH(EC伊那酒税計算用!D$50,年度・店舗別売上量!$36:$36,0)),0)</f>
        <v>0</v>
      </c>
      <c r="E63">
        <f>IFERROR(INDEX(年度・店舗別売上量!$36:$58,MATCH(EC伊那酒税計算用!$A63,年度・店舗別売上量!$A$36:$A$58,0),MATCH(EC伊那酒税計算用!E$50,年度・店舗別売上量!$36:$36,0)),0)</f>
        <v>0</v>
      </c>
      <c r="F63">
        <f>IFERROR(INDEX(年度・店舗別売上量!$36:$58,MATCH(EC伊那酒税計算用!$A63,年度・店舗別売上量!$A$36:$A$58,0),MATCH(EC伊那酒税計算用!F$50,年度・店舗別売上量!$36:$36,0)),0)</f>
        <v>0</v>
      </c>
      <c r="G63">
        <f>IFERROR(INDEX(年度・店舗別売上量!$36:$58,MATCH(EC伊那酒税計算用!$A63,年度・店舗別売上量!$A$36:$A$58,0),MATCH(EC伊那酒税計算用!G$50,年度・店舗別売上量!$36:$36,0)),0)</f>
        <v>0</v>
      </c>
      <c r="H63">
        <f>IFERROR(INDEX(年度・店舗別売上量!$36:$58,MATCH(EC伊那酒税計算用!$A63,年度・店舗別売上量!$A$36:$A$58,0),MATCH(EC伊那酒税計算用!H$50,年度・店舗別売上量!$36:$36,0)),0)</f>
        <v>0</v>
      </c>
      <c r="I63">
        <f>IFERROR(INDEX(年度・店舗別売上量!$36:$58,MATCH(EC伊那酒税計算用!$A63,年度・店舗別売上量!$A$36:$A$58,0),MATCH(EC伊那酒税計算用!I$50,年度・店舗別売上量!$36:$36,0)),0)</f>
        <v>0</v>
      </c>
      <c r="J63">
        <f>IFERROR(INDEX(年度・店舗別売上量!$36:$58,MATCH(EC伊那酒税計算用!$A63,年度・店舗別売上量!$A$36:$A$58,0),MATCH(EC伊那酒税計算用!J$50,年度・店舗別売上量!$36:$36,0)),0)</f>
        <v>0</v>
      </c>
      <c r="K63">
        <f>IFERROR(INDEX(年度・店舗別売上量!$36:$58,MATCH(EC伊那酒税計算用!$A63,年度・店舗別売上量!$A$36:$A$58,0),MATCH(EC伊那酒税計算用!K$50,年度・店舗別売上量!$36:$36,0)),0)</f>
        <v>0</v>
      </c>
      <c r="L63">
        <f>IFERROR(INDEX(年度・店舗別売上量!$36:$58,MATCH(EC伊那酒税計算用!$A63,年度・店舗別売上量!$A$36:$A$58,0),MATCH(EC伊那酒税計算用!L$50,年度・店舗別売上量!$36:$36,0)),0)</f>
        <v>0</v>
      </c>
      <c r="M63">
        <f>IFERROR(INDEX(年度・店舗別売上量!$36:$58,MATCH(EC伊那酒税計算用!$A63,年度・店舗別売上量!$A$36:$A$58,0),MATCH(EC伊那酒税計算用!M$50,年度・店舗別売上量!$36:$36,0)),0)</f>
        <v>0</v>
      </c>
      <c r="N63">
        <f>IFERROR(INDEX(年度・店舗別売上量!$36:$58,MATCH(EC伊那酒税計算用!$A63,年度・店舗別売上量!$A$36:$A$58,0),MATCH(EC伊那酒税計算用!N$50,年度・店舗別売上量!$36:$36,0)),0)</f>
        <v>0</v>
      </c>
      <c r="O63">
        <f>IFERROR(INDEX(年度・店舗別売上量!$36:$58,MATCH(EC伊那酒税計算用!$A63,年度・店舗別売上量!$A$36:$A$58,0),MATCH(EC伊那酒税計算用!O$50,年度・店舗別売上量!$36:$36,0)),0)</f>
        <v>0</v>
      </c>
      <c r="P63">
        <f>IFERROR(INDEX(年度・店舗別売上量!$36:$58,MATCH(EC伊那酒税計算用!$A63,年度・店舗別売上量!$A$36:$A$58,0),MATCH(EC伊那酒税計算用!P$50,年度・店舗別売上量!$36:$36,0)),0)</f>
        <v>0</v>
      </c>
      <c r="Q63">
        <f>IFERROR(INDEX(年度・店舗別売上量!$36:$58,MATCH(EC伊那酒税計算用!$A63,年度・店舗別売上量!$A$36:$A$58,0),MATCH(EC伊那酒税計算用!Q$50,年度・店舗別売上量!$36:$36,0)),0)</f>
        <v>0</v>
      </c>
      <c r="R63">
        <f>IFERROR(INDEX(年度・店舗別売上量!$36:$58,MATCH(EC伊那酒税計算用!$A63,年度・店舗別売上量!$A$36:$A$58,0),MATCH(EC伊那酒税計算用!R$50,年度・店舗別売上量!$36:$36,0)),0)</f>
        <v>0</v>
      </c>
      <c r="S63">
        <f>IFERROR(INDEX(年度・店舗別売上量!$36:$58,MATCH(EC伊那酒税計算用!$A63,年度・店舗別売上量!$A$36:$A$58,0),MATCH(EC伊那酒税計算用!S$50,年度・店舗別売上量!$36:$36,0)),0)</f>
        <v>0</v>
      </c>
      <c r="T63">
        <f>IFERROR(INDEX(年度・店舗別売上量!$36:$58,MATCH(EC伊那酒税計算用!$A63,年度・店舗別売上量!$A$36:$A$58,0),MATCH(EC伊那酒税計算用!T$50,年度・店舗別売上量!$36:$36,0)),0)</f>
        <v>0</v>
      </c>
      <c r="U63">
        <f>IFERROR(INDEX(年度・店舗別売上量!$36:$58,MATCH(EC伊那酒税計算用!$A63,年度・店舗別売上量!$A$36:$A$58,0),MATCH(EC伊那酒税計算用!U$50,年度・店舗別売上量!$36:$36,0)),0)</f>
        <v>0</v>
      </c>
      <c r="V63">
        <f>IFERROR(INDEX(年度・店舗別売上量!$36:$58,MATCH(EC伊那酒税計算用!$A63,年度・店舗別売上量!$A$36:$A$58,0),MATCH(EC伊那酒税計算用!V$50,年度・店舗別売上量!$36:$36,0)),0)</f>
        <v>0</v>
      </c>
    </row>
    <row r="64" spans="1:22">
      <c r="A64" t="str">
        <f>管理!$C$15</f>
        <v>スピリッツ</v>
      </c>
      <c r="B64">
        <f>IFERROR(INDEX(年度・店舗別売上量!$36:$58,MATCH(EC伊那酒税計算用!$A64,年度・店舗別売上量!$A$36:$A$58,0),MATCH(EC伊那酒税計算用!B$50,年度・店舗別売上量!$36:$36,0)),0)</f>
        <v>0</v>
      </c>
      <c r="C64">
        <f>IFERROR(INDEX(年度・店舗別売上量!$36:$58,MATCH(EC伊那酒税計算用!$A64,年度・店舗別売上量!$A$36:$A$58,0),MATCH(EC伊那酒税計算用!C$50,年度・店舗別売上量!$36:$36,0)),0)</f>
        <v>0</v>
      </c>
      <c r="D64">
        <f>IFERROR(INDEX(年度・店舗別売上量!$36:$58,MATCH(EC伊那酒税計算用!$A64,年度・店舗別売上量!$A$36:$A$58,0),MATCH(EC伊那酒税計算用!D$50,年度・店舗別売上量!$36:$36,0)),0)</f>
        <v>0</v>
      </c>
      <c r="E64">
        <f>IFERROR(INDEX(年度・店舗別売上量!$36:$58,MATCH(EC伊那酒税計算用!$A64,年度・店舗別売上量!$A$36:$A$58,0),MATCH(EC伊那酒税計算用!E$50,年度・店舗別売上量!$36:$36,0)),0)</f>
        <v>0</v>
      </c>
      <c r="F64">
        <f>IFERROR(INDEX(年度・店舗別売上量!$36:$58,MATCH(EC伊那酒税計算用!$A64,年度・店舗別売上量!$A$36:$A$58,0),MATCH(EC伊那酒税計算用!F$50,年度・店舗別売上量!$36:$36,0)),0)</f>
        <v>0</v>
      </c>
      <c r="G64">
        <f>IFERROR(INDEX(年度・店舗別売上量!$36:$58,MATCH(EC伊那酒税計算用!$A64,年度・店舗別売上量!$A$36:$A$58,0),MATCH(EC伊那酒税計算用!G$50,年度・店舗別売上量!$36:$36,0)),0)</f>
        <v>0</v>
      </c>
      <c r="H64">
        <f>IFERROR(INDEX(年度・店舗別売上量!$36:$58,MATCH(EC伊那酒税計算用!$A64,年度・店舗別売上量!$A$36:$A$58,0),MATCH(EC伊那酒税計算用!H$50,年度・店舗別売上量!$36:$36,0)),0)</f>
        <v>0</v>
      </c>
      <c r="I64">
        <f>IFERROR(INDEX(年度・店舗別売上量!$36:$58,MATCH(EC伊那酒税計算用!$A64,年度・店舗別売上量!$A$36:$A$58,0),MATCH(EC伊那酒税計算用!I$50,年度・店舗別売上量!$36:$36,0)),0)</f>
        <v>0</v>
      </c>
      <c r="J64">
        <f>IFERROR(INDEX(年度・店舗別売上量!$36:$58,MATCH(EC伊那酒税計算用!$A64,年度・店舗別売上量!$A$36:$A$58,0),MATCH(EC伊那酒税計算用!J$50,年度・店舗別売上量!$36:$36,0)),0)</f>
        <v>0</v>
      </c>
      <c r="K64">
        <f>IFERROR(INDEX(年度・店舗別売上量!$36:$58,MATCH(EC伊那酒税計算用!$A64,年度・店舗別売上量!$A$36:$A$58,0),MATCH(EC伊那酒税計算用!K$50,年度・店舗別売上量!$36:$36,0)),0)</f>
        <v>0</v>
      </c>
      <c r="L64">
        <f>IFERROR(INDEX(年度・店舗別売上量!$36:$58,MATCH(EC伊那酒税計算用!$A64,年度・店舗別売上量!$A$36:$A$58,0),MATCH(EC伊那酒税計算用!L$50,年度・店舗別売上量!$36:$36,0)),0)</f>
        <v>0</v>
      </c>
      <c r="M64">
        <f>IFERROR(INDEX(年度・店舗別売上量!$36:$58,MATCH(EC伊那酒税計算用!$A64,年度・店舗別売上量!$A$36:$A$58,0),MATCH(EC伊那酒税計算用!M$50,年度・店舗別売上量!$36:$36,0)),0)</f>
        <v>0</v>
      </c>
      <c r="N64">
        <f>IFERROR(INDEX(年度・店舗別売上量!$36:$58,MATCH(EC伊那酒税計算用!$A64,年度・店舗別売上量!$A$36:$A$58,0),MATCH(EC伊那酒税計算用!N$50,年度・店舗別売上量!$36:$36,0)),0)</f>
        <v>0</v>
      </c>
      <c r="O64">
        <f>IFERROR(INDEX(年度・店舗別売上量!$36:$58,MATCH(EC伊那酒税計算用!$A64,年度・店舗別売上量!$A$36:$A$58,0),MATCH(EC伊那酒税計算用!O$50,年度・店舗別売上量!$36:$36,0)),0)</f>
        <v>0</v>
      </c>
      <c r="P64">
        <f>IFERROR(INDEX(年度・店舗別売上量!$36:$58,MATCH(EC伊那酒税計算用!$A64,年度・店舗別売上量!$A$36:$A$58,0),MATCH(EC伊那酒税計算用!P$50,年度・店舗別売上量!$36:$36,0)),0)</f>
        <v>0</v>
      </c>
      <c r="Q64">
        <f>IFERROR(INDEX(年度・店舗別売上量!$36:$58,MATCH(EC伊那酒税計算用!$A64,年度・店舗別売上量!$A$36:$A$58,0),MATCH(EC伊那酒税計算用!Q$50,年度・店舗別売上量!$36:$36,0)),0)</f>
        <v>0</v>
      </c>
      <c r="R64">
        <f>IFERROR(INDEX(年度・店舗別売上量!$36:$58,MATCH(EC伊那酒税計算用!$A64,年度・店舗別売上量!$A$36:$A$58,0),MATCH(EC伊那酒税計算用!R$50,年度・店舗別売上量!$36:$36,0)),0)</f>
        <v>0</v>
      </c>
      <c r="S64">
        <f>IFERROR(INDEX(年度・店舗別売上量!$36:$58,MATCH(EC伊那酒税計算用!$A64,年度・店舗別売上量!$A$36:$A$58,0),MATCH(EC伊那酒税計算用!S$50,年度・店舗別売上量!$36:$36,0)),0)</f>
        <v>0</v>
      </c>
      <c r="T64">
        <f>IFERROR(INDEX(年度・店舗別売上量!$36:$58,MATCH(EC伊那酒税計算用!$A64,年度・店舗別売上量!$A$36:$A$58,0),MATCH(EC伊那酒税計算用!T$50,年度・店舗別売上量!$36:$36,0)),0)</f>
        <v>0</v>
      </c>
      <c r="U64">
        <f>IFERROR(INDEX(年度・店舗別売上量!$36:$58,MATCH(EC伊那酒税計算用!$A64,年度・店舗別売上量!$A$36:$A$58,0),MATCH(EC伊那酒税計算用!U$50,年度・店舗別売上量!$36:$36,0)),0)</f>
        <v>0</v>
      </c>
      <c r="V64">
        <f>IFERROR(INDEX(年度・店舗別売上量!$36:$58,MATCH(EC伊那酒税計算用!$A64,年度・店舗別売上量!$A$36:$A$58,0),MATCH(EC伊那酒税計算用!V$50,年度・店舗別売上量!$36:$36,0)),0)</f>
        <v>0</v>
      </c>
    </row>
    <row r="65" spans="1:22">
      <c r="A65" t="str">
        <f>管理!$C$16</f>
        <v>リキュール</v>
      </c>
      <c r="B65">
        <f>IFERROR(INDEX(年度・店舗別売上量!$36:$58,MATCH(EC伊那酒税計算用!$A65,年度・店舗別売上量!$A$36:$A$58,0),MATCH(EC伊那酒税計算用!B$50,年度・店舗別売上量!$36:$36,0)),0)</f>
        <v>0</v>
      </c>
      <c r="C65">
        <f>IFERROR(INDEX(年度・店舗別売上量!$36:$58,MATCH(EC伊那酒税計算用!$A65,年度・店舗別売上量!$A$36:$A$58,0),MATCH(EC伊那酒税計算用!C$50,年度・店舗別売上量!$36:$36,0)),0)</f>
        <v>0</v>
      </c>
      <c r="D65">
        <f>IFERROR(INDEX(年度・店舗別売上量!$36:$58,MATCH(EC伊那酒税計算用!$A65,年度・店舗別売上量!$A$36:$A$58,0),MATCH(EC伊那酒税計算用!D$50,年度・店舗別売上量!$36:$36,0)),0)</f>
        <v>0</v>
      </c>
      <c r="E65">
        <f>IFERROR(INDEX(年度・店舗別売上量!$36:$58,MATCH(EC伊那酒税計算用!$A65,年度・店舗別売上量!$A$36:$A$58,0),MATCH(EC伊那酒税計算用!E$50,年度・店舗別売上量!$36:$36,0)),0)</f>
        <v>0</v>
      </c>
      <c r="F65">
        <f>IFERROR(INDEX(年度・店舗別売上量!$36:$58,MATCH(EC伊那酒税計算用!$A65,年度・店舗別売上量!$A$36:$A$58,0),MATCH(EC伊那酒税計算用!F$50,年度・店舗別売上量!$36:$36,0)),0)</f>
        <v>0</v>
      </c>
      <c r="G65">
        <f>IFERROR(INDEX(年度・店舗別売上量!$36:$58,MATCH(EC伊那酒税計算用!$A65,年度・店舗別売上量!$A$36:$A$58,0),MATCH(EC伊那酒税計算用!G$50,年度・店舗別売上量!$36:$36,0)),0)</f>
        <v>0</v>
      </c>
      <c r="H65">
        <f>IFERROR(INDEX(年度・店舗別売上量!$36:$58,MATCH(EC伊那酒税計算用!$A65,年度・店舗別売上量!$A$36:$A$58,0),MATCH(EC伊那酒税計算用!H$50,年度・店舗別売上量!$36:$36,0)),0)</f>
        <v>0</v>
      </c>
      <c r="I65">
        <f>IFERROR(INDEX(年度・店舗別売上量!$36:$58,MATCH(EC伊那酒税計算用!$A65,年度・店舗別売上量!$A$36:$A$58,0),MATCH(EC伊那酒税計算用!I$50,年度・店舗別売上量!$36:$36,0)),0)</f>
        <v>0</v>
      </c>
      <c r="J65">
        <f>IFERROR(INDEX(年度・店舗別売上量!$36:$58,MATCH(EC伊那酒税計算用!$A65,年度・店舗別売上量!$A$36:$A$58,0),MATCH(EC伊那酒税計算用!J$50,年度・店舗別売上量!$36:$36,0)),0)</f>
        <v>0</v>
      </c>
      <c r="K65">
        <f>IFERROR(INDEX(年度・店舗別売上量!$36:$58,MATCH(EC伊那酒税計算用!$A65,年度・店舗別売上量!$A$36:$A$58,0),MATCH(EC伊那酒税計算用!K$50,年度・店舗別売上量!$36:$36,0)),0)</f>
        <v>0</v>
      </c>
      <c r="L65">
        <f>IFERROR(INDEX(年度・店舗別売上量!$36:$58,MATCH(EC伊那酒税計算用!$A65,年度・店舗別売上量!$A$36:$A$58,0),MATCH(EC伊那酒税計算用!L$50,年度・店舗別売上量!$36:$36,0)),0)</f>
        <v>0</v>
      </c>
      <c r="M65">
        <f>IFERROR(INDEX(年度・店舗別売上量!$36:$58,MATCH(EC伊那酒税計算用!$A65,年度・店舗別売上量!$A$36:$A$58,0),MATCH(EC伊那酒税計算用!M$50,年度・店舗別売上量!$36:$36,0)),0)</f>
        <v>0</v>
      </c>
      <c r="N65">
        <f>IFERROR(INDEX(年度・店舗別売上量!$36:$58,MATCH(EC伊那酒税計算用!$A65,年度・店舗別売上量!$A$36:$A$58,0),MATCH(EC伊那酒税計算用!N$50,年度・店舗別売上量!$36:$36,0)),0)</f>
        <v>0</v>
      </c>
      <c r="O65">
        <f>IFERROR(INDEX(年度・店舗別売上量!$36:$58,MATCH(EC伊那酒税計算用!$A65,年度・店舗別売上量!$A$36:$A$58,0),MATCH(EC伊那酒税計算用!O$50,年度・店舗別売上量!$36:$36,0)),0)</f>
        <v>0</v>
      </c>
      <c r="P65">
        <f>IFERROR(INDEX(年度・店舗別売上量!$36:$58,MATCH(EC伊那酒税計算用!$A65,年度・店舗別売上量!$A$36:$A$58,0),MATCH(EC伊那酒税計算用!P$50,年度・店舗別売上量!$36:$36,0)),0)</f>
        <v>0</v>
      </c>
      <c r="Q65">
        <f>IFERROR(INDEX(年度・店舗別売上量!$36:$58,MATCH(EC伊那酒税計算用!$A65,年度・店舗別売上量!$A$36:$A$58,0),MATCH(EC伊那酒税計算用!Q$50,年度・店舗別売上量!$36:$36,0)),0)</f>
        <v>0</v>
      </c>
      <c r="R65">
        <f>IFERROR(INDEX(年度・店舗別売上量!$36:$58,MATCH(EC伊那酒税計算用!$A65,年度・店舗別売上量!$A$36:$A$58,0),MATCH(EC伊那酒税計算用!R$50,年度・店舗別売上量!$36:$36,0)),0)</f>
        <v>0</v>
      </c>
      <c r="S65">
        <f>IFERROR(INDEX(年度・店舗別売上量!$36:$58,MATCH(EC伊那酒税計算用!$A65,年度・店舗別売上量!$A$36:$A$58,0),MATCH(EC伊那酒税計算用!S$50,年度・店舗別売上量!$36:$36,0)),0)</f>
        <v>0</v>
      </c>
      <c r="T65">
        <f>IFERROR(INDEX(年度・店舗別売上量!$36:$58,MATCH(EC伊那酒税計算用!$A65,年度・店舗別売上量!$A$36:$A$58,0),MATCH(EC伊那酒税計算用!T$50,年度・店舗別売上量!$36:$36,0)),0)</f>
        <v>0</v>
      </c>
      <c r="U65">
        <f>IFERROR(INDEX(年度・店舗別売上量!$36:$58,MATCH(EC伊那酒税計算用!$A65,年度・店舗別売上量!$A$36:$A$58,0),MATCH(EC伊那酒税計算用!U$50,年度・店舗別売上量!$36:$36,0)),0)</f>
        <v>0</v>
      </c>
      <c r="V65">
        <f>IFERROR(INDEX(年度・店舗別売上量!$36:$58,MATCH(EC伊那酒税計算用!$A65,年度・店舗別売上量!$A$36:$A$58,0),MATCH(EC伊那酒税計算用!V$50,年度・店舗別売上量!$36:$36,0)),0)</f>
        <v>0</v>
      </c>
    </row>
    <row r="66" spans="1:22">
      <c r="A66" t="str">
        <f>管理!$C$17</f>
        <v>雑酒</v>
      </c>
      <c r="B66">
        <f>IFERROR(INDEX(年度・店舗別売上量!$36:$58,MATCH(EC伊那酒税計算用!$A66,年度・店舗別売上量!$A$36:$A$58,0),MATCH(EC伊那酒税計算用!B$50,年度・店舗別売上量!$36:$36,0)),0)</f>
        <v>0</v>
      </c>
      <c r="C66">
        <f>IFERROR(INDEX(年度・店舗別売上量!$36:$58,MATCH(EC伊那酒税計算用!$A66,年度・店舗別売上量!$A$36:$A$58,0),MATCH(EC伊那酒税計算用!C$50,年度・店舗別売上量!$36:$36,0)),0)</f>
        <v>0</v>
      </c>
      <c r="D66">
        <f>IFERROR(INDEX(年度・店舗別売上量!$36:$58,MATCH(EC伊那酒税計算用!$A66,年度・店舗別売上量!$A$36:$A$58,0),MATCH(EC伊那酒税計算用!D$50,年度・店舗別売上量!$36:$36,0)),0)</f>
        <v>0</v>
      </c>
      <c r="E66">
        <f>IFERROR(INDEX(年度・店舗別売上量!$36:$58,MATCH(EC伊那酒税計算用!$A66,年度・店舗別売上量!$A$36:$A$58,0),MATCH(EC伊那酒税計算用!E$50,年度・店舗別売上量!$36:$36,0)),0)</f>
        <v>0</v>
      </c>
      <c r="F66">
        <f>IFERROR(INDEX(年度・店舗別売上量!$36:$58,MATCH(EC伊那酒税計算用!$A66,年度・店舗別売上量!$A$36:$A$58,0),MATCH(EC伊那酒税計算用!F$50,年度・店舗別売上量!$36:$36,0)),0)</f>
        <v>0</v>
      </c>
      <c r="G66">
        <f>IFERROR(INDEX(年度・店舗別売上量!$36:$58,MATCH(EC伊那酒税計算用!$A66,年度・店舗別売上量!$A$36:$A$58,0),MATCH(EC伊那酒税計算用!G$50,年度・店舗別売上量!$36:$36,0)),0)</f>
        <v>0</v>
      </c>
      <c r="H66">
        <f>IFERROR(INDEX(年度・店舗別売上量!$36:$58,MATCH(EC伊那酒税計算用!$A66,年度・店舗別売上量!$A$36:$A$58,0),MATCH(EC伊那酒税計算用!H$50,年度・店舗別売上量!$36:$36,0)),0)</f>
        <v>0</v>
      </c>
      <c r="I66">
        <f>IFERROR(INDEX(年度・店舗別売上量!$36:$58,MATCH(EC伊那酒税計算用!$A66,年度・店舗別売上量!$A$36:$A$58,0),MATCH(EC伊那酒税計算用!I$50,年度・店舗別売上量!$36:$36,0)),0)</f>
        <v>0</v>
      </c>
      <c r="J66">
        <f>IFERROR(INDEX(年度・店舗別売上量!$36:$58,MATCH(EC伊那酒税計算用!$A66,年度・店舗別売上量!$A$36:$A$58,0),MATCH(EC伊那酒税計算用!J$50,年度・店舗別売上量!$36:$36,0)),0)</f>
        <v>0</v>
      </c>
      <c r="K66">
        <f>IFERROR(INDEX(年度・店舗別売上量!$36:$58,MATCH(EC伊那酒税計算用!$A66,年度・店舗別売上量!$A$36:$A$58,0),MATCH(EC伊那酒税計算用!K$50,年度・店舗別売上量!$36:$36,0)),0)</f>
        <v>0</v>
      </c>
      <c r="L66">
        <f>IFERROR(INDEX(年度・店舗別売上量!$36:$58,MATCH(EC伊那酒税計算用!$A66,年度・店舗別売上量!$A$36:$A$58,0),MATCH(EC伊那酒税計算用!L$50,年度・店舗別売上量!$36:$36,0)),0)</f>
        <v>0</v>
      </c>
      <c r="M66">
        <f>IFERROR(INDEX(年度・店舗別売上量!$36:$58,MATCH(EC伊那酒税計算用!$A66,年度・店舗別売上量!$A$36:$A$58,0),MATCH(EC伊那酒税計算用!M$50,年度・店舗別売上量!$36:$36,0)),0)</f>
        <v>0</v>
      </c>
      <c r="N66">
        <f>IFERROR(INDEX(年度・店舗別売上量!$36:$58,MATCH(EC伊那酒税計算用!$A66,年度・店舗別売上量!$A$36:$A$58,0),MATCH(EC伊那酒税計算用!N$50,年度・店舗別売上量!$36:$36,0)),0)</f>
        <v>0</v>
      </c>
      <c r="O66">
        <f>IFERROR(INDEX(年度・店舗別売上量!$36:$58,MATCH(EC伊那酒税計算用!$A66,年度・店舗別売上量!$A$36:$A$58,0),MATCH(EC伊那酒税計算用!O$50,年度・店舗別売上量!$36:$36,0)),0)</f>
        <v>0</v>
      </c>
      <c r="P66">
        <f>IFERROR(INDEX(年度・店舗別売上量!$36:$58,MATCH(EC伊那酒税計算用!$A66,年度・店舗別売上量!$A$36:$A$58,0),MATCH(EC伊那酒税計算用!P$50,年度・店舗別売上量!$36:$36,0)),0)</f>
        <v>0</v>
      </c>
      <c r="Q66">
        <f>IFERROR(INDEX(年度・店舗別売上量!$36:$58,MATCH(EC伊那酒税計算用!$A66,年度・店舗別売上量!$A$36:$A$58,0),MATCH(EC伊那酒税計算用!Q$50,年度・店舗別売上量!$36:$36,0)),0)</f>
        <v>0</v>
      </c>
      <c r="R66">
        <f>IFERROR(INDEX(年度・店舗別売上量!$36:$58,MATCH(EC伊那酒税計算用!$A66,年度・店舗別売上量!$A$36:$A$58,0),MATCH(EC伊那酒税計算用!R$50,年度・店舗別売上量!$36:$36,0)),0)</f>
        <v>0</v>
      </c>
      <c r="S66">
        <f>IFERROR(INDEX(年度・店舗別売上量!$36:$58,MATCH(EC伊那酒税計算用!$A66,年度・店舗別売上量!$A$36:$A$58,0),MATCH(EC伊那酒税計算用!S$50,年度・店舗別売上量!$36:$36,0)),0)</f>
        <v>0</v>
      </c>
      <c r="T66">
        <f>IFERROR(INDEX(年度・店舗別売上量!$36:$58,MATCH(EC伊那酒税計算用!$A66,年度・店舗別売上量!$A$36:$A$58,0),MATCH(EC伊那酒税計算用!T$50,年度・店舗別売上量!$36:$36,0)),0)</f>
        <v>0</v>
      </c>
      <c r="U66">
        <f>IFERROR(INDEX(年度・店舗別売上量!$36:$58,MATCH(EC伊那酒税計算用!$A66,年度・店舗別売上量!$A$36:$A$58,0),MATCH(EC伊那酒税計算用!U$50,年度・店舗別売上量!$36:$36,0)),0)</f>
        <v>0</v>
      </c>
      <c r="V66">
        <f>IFERROR(INDEX(年度・店舗別売上量!$36:$58,MATCH(EC伊那酒税計算用!$A66,年度・店舗別売上量!$A$36:$A$58,0),MATCH(EC伊那酒税計算用!V$50,年度・店舗別売上量!$36:$36,0)),0)</f>
        <v>0</v>
      </c>
    </row>
    <row r="67" spans="1:22">
      <c r="A67" t="str">
        <f>管理!$C$18</f>
        <v>粉末酒</v>
      </c>
      <c r="B67">
        <f>IFERROR(INDEX(年度・店舗別売上量!$36:$58,MATCH(EC伊那酒税計算用!$A67,年度・店舗別売上量!$A$36:$A$58,0),MATCH(EC伊那酒税計算用!B$50,年度・店舗別売上量!$36:$36,0)),0)</f>
        <v>0</v>
      </c>
      <c r="C67">
        <f>IFERROR(INDEX(年度・店舗別売上量!$36:$58,MATCH(EC伊那酒税計算用!$A67,年度・店舗別売上量!$A$36:$A$58,0),MATCH(EC伊那酒税計算用!C$50,年度・店舗別売上量!$36:$36,0)),0)</f>
        <v>0</v>
      </c>
      <c r="D67">
        <f>IFERROR(INDEX(年度・店舗別売上量!$36:$58,MATCH(EC伊那酒税計算用!$A67,年度・店舗別売上量!$A$36:$A$58,0),MATCH(EC伊那酒税計算用!D$50,年度・店舗別売上量!$36:$36,0)),0)</f>
        <v>0</v>
      </c>
      <c r="E67">
        <f>IFERROR(INDEX(年度・店舗別売上量!$36:$58,MATCH(EC伊那酒税計算用!$A67,年度・店舗別売上量!$A$36:$A$58,0),MATCH(EC伊那酒税計算用!E$50,年度・店舗別売上量!$36:$36,0)),0)</f>
        <v>0</v>
      </c>
      <c r="F67">
        <f>IFERROR(INDEX(年度・店舗別売上量!$36:$58,MATCH(EC伊那酒税計算用!$A67,年度・店舗別売上量!$A$36:$A$58,0),MATCH(EC伊那酒税計算用!F$50,年度・店舗別売上量!$36:$36,0)),0)</f>
        <v>0</v>
      </c>
      <c r="G67">
        <f>IFERROR(INDEX(年度・店舗別売上量!$36:$58,MATCH(EC伊那酒税計算用!$A67,年度・店舗別売上量!$A$36:$A$58,0),MATCH(EC伊那酒税計算用!G$50,年度・店舗別売上量!$36:$36,0)),0)</f>
        <v>0</v>
      </c>
      <c r="H67">
        <f>IFERROR(INDEX(年度・店舗別売上量!$36:$58,MATCH(EC伊那酒税計算用!$A67,年度・店舗別売上量!$A$36:$A$58,0),MATCH(EC伊那酒税計算用!H$50,年度・店舗別売上量!$36:$36,0)),0)</f>
        <v>0</v>
      </c>
      <c r="I67">
        <f>IFERROR(INDEX(年度・店舗別売上量!$36:$58,MATCH(EC伊那酒税計算用!$A67,年度・店舗別売上量!$A$36:$A$58,0),MATCH(EC伊那酒税計算用!I$50,年度・店舗別売上量!$36:$36,0)),0)</f>
        <v>0</v>
      </c>
      <c r="J67">
        <f>IFERROR(INDEX(年度・店舗別売上量!$36:$58,MATCH(EC伊那酒税計算用!$A67,年度・店舗別売上量!$A$36:$A$58,0),MATCH(EC伊那酒税計算用!J$50,年度・店舗別売上量!$36:$36,0)),0)</f>
        <v>0</v>
      </c>
      <c r="K67">
        <f>IFERROR(INDEX(年度・店舗別売上量!$36:$58,MATCH(EC伊那酒税計算用!$A67,年度・店舗別売上量!$A$36:$A$58,0),MATCH(EC伊那酒税計算用!K$50,年度・店舗別売上量!$36:$36,0)),0)</f>
        <v>0</v>
      </c>
      <c r="L67">
        <f>IFERROR(INDEX(年度・店舗別売上量!$36:$58,MATCH(EC伊那酒税計算用!$A67,年度・店舗別売上量!$A$36:$A$58,0),MATCH(EC伊那酒税計算用!L$50,年度・店舗別売上量!$36:$36,0)),0)</f>
        <v>0</v>
      </c>
      <c r="M67">
        <f>IFERROR(INDEX(年度・店舗別売上量!$36:$58,MATCH(EC伊那酒税計算用!$A67,年度・店舗別売上量!$A$36:$A$58,0),MATCH(EC伊那酒税計算用!M$50,年度・店舗別売上量!$36:$36,0)),0)</f>
        <v>0</v>
      </c>
      <c r="N67">
        <f>IFERROR(INDEX(年度・店舗別売上量!$36:$58,MATCH(EC伊那酒税計算用!$A67,年度・店舗別売上量!$A$36:$A$58,0),MATCH(EC伊那酒税計算用!N$50,年度・店舗別売上量!$36:$36,0)),0)</f>
        <v>0</v>
      </c>
      <c r="O67">
        <f>IFERROR(INDEX(年度・店舗別売上量!$36:$58,MATCH(EC伊那酒税計算用!$A67,年度・店舗別売上量!$A$36:$A$58,0),MATCH(EC伊那酒税計算用!O$50,年度・店舗別売上量!$36:$36,0)),0)</f>
        <v>0</v>
      </c>
      <c r="P67">
        <f>IFERROR(INDEX(年度・店舗別売上量!$36:$58,MATCH(EC伊那酒税計算用!$A67,年度・店舗別売上量!$A$36:$A$58,0),MATCH(EC伊那酒税計算用!P$50,年度・店舗別売上量!$36:$36,0)),0)</f>
        <v>0</v>
      </c>
      <c r="Q67">
        <f>IFERROR(INDEX(年度・店舗別売上量!$36:$58,MATCH(EC伊那酒税計算用!$A67,年度・店舗別売上量!$A$36:$A$58,0),MATCH(EC伊那酒税計算用!Q$50,年度・店舗別売上量!$36:$36,0)),0)</f>
        <v>0</v>
      </c>
      <c r="R67">
        <f>IFERROR(INDEX(年度・店舗別売上量!$36:$58,MATCH(EC伊那酒税計算用!$A67,年度・店舗別売上量!$A$36:$A$58,0),MATCH(EC伊那酒税計算用!R$50,年度・店舗別売上量!$36:$36,0)),0)</f>
        <v>0</v>
      </c>
      <c r="S67">
        <f>IFERROR(INDEX(年度・店舗別売上量!$36:$58,MATCH(EC伊那酒税計算用!$A67,年度・店舗別売上量!$A$36:$A$58,0),MATCH(EC伊那酒税計算用!S$50,年度・店舗別売上量!$36:$36,0)),0)</f>
        <v>0</v>
      </c>
      <c r="T67">
        <f>IFERROR(INDEX(年度・店舗別売上量!$36:$58,MATCH(EC伊那酒税計算用!$A67,年度・店舗別売上量!$A$36:$A$58,0),MATCH(EC伊那酒税計算用!T$50,年度・店舗別売上量!$36:$36,0)),0)</f>
        <v>0</v>
      </c>
      <c r="U67">
        <f>IFERROR(INDEX(年度・店舗別売上量!$36:$58,MATCH(EC伊那酒税計算用!$A67,年度・店舗別売上量!$A$36:$A$58,0),MATCH(EC伊那酒税計算用!U$50,年度・店舗別売上量!$36:$36,0)),0)</f>
        <v>0</v>
      </c>
      <c r="V67">
        <f>IFERROR(INDEX(年度・店舗別売上量!$36:$58,MATCH(EC伊那酒税計算用!$A67,年度・店舗別売上量!$A$36:$A$58,0),MATCH(EC伊那酒税計算用!V$50,年度・店舗別売上量!$36:$36,0)),0)</f>
        <v>0</v>
      </c>
    </row>
    <row r="71" spans="1:22">
      <c r="A71" t="s">
        <v>283</v>
      </c>
    </row>
    <row r="72" spans="1:22">
      <c r="B72">
        <f>B24</f>
        <v>2020</v>
      </c>
      <c r="C72">
        <f t="shared" ref="C72:V72" si="4">C24</f>
        <v>2021</v>
      </c>
      <c r="D72">
        <f t="shared" si="4"/>
        <v>2022</v>
      </c>
      <c r="E72">
        <f t="shared" si="4"/>
        <v>2023</v>
      </c>
      <c r="F72">
        <f t="shared" si="4"/>
        <v>2024</v>
      </c>
      <c r="G72">
        <f t="shared" si="4"/>
        <v>2025</v>
      </c>
      <c r="H72">
        <f t="shared" si="4"/>
        <v>2026</v>
      </c>
      <c r="I72">
        <f t="shared" si="4"/>
        <v>2027</v>
      </c>
      <c r="J72">
        <f t="shared" si="4"/>
        <v>2028</v>
      </c>
      <c r="K72">
        <f t="shared" si="4"/>
        <v>2029</v>
      </c>
      <c r="L72">
        <f t="shared" si="4"/>
        <v>2030</v>
      </c>
      <c r="M72">
        <f t="shared" si="4"/>
        <v>2031</v>
      </c>
      <c r="N72">
        <f t="shared" si="4"/>
        <v>2032</v>
      </c>
      <c r="O72">
        <f t="shared" si="4"/>
        <v>2033</v>
      </c>
      <c r="P72">
        <f t="shared" si="4"/>
        <v>2034</v>
      </c>
      <c r="Q72">
        <f t="shared" si="4"/>
        <v>2035</v>
      </c>
      <c r="R72">
        <f t="shared" si="4"/>
        <v>2036</v>
      </c>
      <c r="S72">
        <f t="shared" si="4"/>
        <v>2037</v>
      </c>
      <c r="T72">
        <f t="shared" si="4"/>
        <v>2038</v>
      </c>
      <c r="U72">
        <f t="shared" si="4"/>
        <v>2039</v>
      </c>
      <c r="V72">
        <f t="shared" si="4"/>
        <v>2040</v>
      </c>
    </row>
    <row r="73" spans="1:22">
      <c r="A73" t="str">
        <f>管理!$C$2</f>
        <v>清酒</v>
      </c>
      <c r="B73">
        <f>ROUND(B51,0)</f>
        <v>0</v>
      </c>
      <c r="C73">
        <f t="shared" ref="C73:V86" si="5">ROUND(C51,0)</f>
        <v>0</v>
      </c>
      <c r="D73">
        <f t="shared" si="5"/>
        <v>0</v>
      </c>
      <c r="E73">
        <f t="shared" si="5"/>
        <v>0</v>
      </c>
      <c r="F73">
        <f t="shared" si="5"/>
        <v>0</v>
      </c>
      <c r="G73">
        <f t="shared" si="5"/>
        <v>0</v>
      </c>
      <c r="H73">
        <f t="shared" si="5"/>
        <v>0</v>
      </c>
      <c r="I73">
        <f t="shared" si="5"/>
        <v>0</v>
      </c>
      <c r="J73">
        <f t="shared" si="5"/>
        <v>0</v>
      </c>
      <c r="K73">
        <f t="shared" si="5"/>
        <v>0</v>
      </c>
      <c r="L73">
        <f t="shared" si="5"/>
        <v>0</v>
      </c>
      <c r="M73">
        <f t="shared" si="5"/>
        <v>0</v>
      </c>
      <c r="N73">
        <f t="shared" si="5"/>
        <v>0</v>
      </c>
      <c r="O73">
        <f t="shared" si="5"/>
        <v>0</v>
      </c>
      <c r="P73">
        <f t="shared" si="5"/>
        <v>0</v>
      </c>
      <c r="Q73">
        <f t="shared" si="5"/>
        <v>0</v>
      </c>
      <c r="R73">
        <f t="shared" si="5"/>
        <v>0</v>
      </c>
      <c r="S73">
        <f t="shared" si="5"/>
        <v>0</v>
      </c>
      <c r="T73">
        <f t="shared" si="5"/>
        <v>0</v>
      </c>
      <c r="U73">
        <f t="shared" si="5"/>
        <v>0</v>
      </c>
      <c r="V73">
        <f t="shared" si="5"/>
        <v>0</v>
      </c>
    </row>
    <row r="74" spans="1:22">
      <c r="A74" t="str">
        <f>管理!$C$3</f>
        <v>合成清酒</v>
      </c>
      <c r="B74">
        <f t="shared" ref="B74:Q89" si="6">ROUND(B52,0)</f>
        <v>0</v>
      </c>
      <c r="C74">
        <f t="shared" si="6"/>
        <v>0</v>
      </c>
      <c r="D74">
        <f t="shared" si="6"/>
        <v>0</v>
      </c>
      <c r="E74">
        <f t="shared" si="6"/>
        <v>0</v>
      </c>
      <c r="F74">
        <f t="shared" si="6"/>
        <v>0</v>
      </c>
      <c r="G74">
        <f t="shared" si="6"/>
        <v>0</v>
      </c>
      <c r="H74">
        <f t="shared" si="6"/>
        <v>0</v>
      </c>
      <c r="I74">
        <f t="shared" si="6"/>
        <v>0</v>
      </c>
      <c r="J74">
        <f t="shared" si="6"/>
        <v>0</v>
      </c>
      <c r="K74">
        <f t="shared" si="6"/>
        <v>0</v>
      </c>
      <c r="L74">
        <f t="shared" si="6"/>
        <v>0</v>
      </c>
      <c r="M74">
        <f t="shared" si="6"/>
        <v>0</v>
      </c>
      <c r="N74">
        <f t="shared" si="6"/>
        <v>0</v>
      </c>
      <c r="O74">
        <f t="shared" si="6"/>
        <v>0</v>
      </c>
      <c r="P74">
        <f t="shared" si="6"/>
        <v>0</v>
      </c>
      <c r="Q74">
        <f t="shared" si="6"/>
        <v>0</v>
      </c>
      <c r="R74">
        <f t="shared" si="5"/>
        <v>0</v>
      </c>
      <c r="S74">
        <f t="shared" si="5"/>
        <v>0</v>
      </c>
      <c r="T74">
        <f t="shared" si="5"/>
        <v>0</v>
      </c>
      <c r="U74">
        <f t="shared" si="5"/>
        <v>0</v>
      </c>
      <c r="V74">
        <f t="shared" si="5"/>
        <v>0</v>
      </c>
    </row>
    <row r="75" spans="1:22">
      <c r="A75" t="str">
        <f>管理!$C$4</f>
        <v>連続式蒸留焼酎</v>
      </c>
      <c r="B75">
        <f t="shared" si="6"/>
        <v>0</v>
      </c>
      <c r="C75">
        <f t="shared" si="5"/>
        <v>0</v>
      </c>
      <c r="D75">
        <f t="shared" si="5"/>
        <v>0</v>
      </c>
      <c r="E75">
        <f t="shared" si="5"/>
        <v>0</v>
      </c>
      <c r="F75">
        <f t="shared" si="5"/>
        <v>0</v>
      </c>
      <c r="G75">
        <f t="shared" si="5"/>
        <v>0</v>
      </c>
      <c r="H75">
        <f t="shared" si="5"/>
        <v>0</v>
      </c>
      <c r="I75">
        <f t="shared" si="5"/>
        <v>0</v>
      </c>
      <c r="J75">
        <f t="shared" si="5"/>
        <v>0</v>
      </c>
      <c r="K75">
        <f t="shared" si="5"/>
        <v>0</v>
      </c>
      <c r="L75">
        <f t="shared" si="5"/>
        <v>0</v>
      </c>
      <c r="M75">
        <f t="shared" si="5"/>
        <v>0</v>
      </c>
      <c r="N75">
        <f t="shared" si="5"/>
        <v>0</v>
      </c>
      <c r="O75">
        <f t="shared" si="5"/>
        <v>0</v>
      </c>
      <c r="P75">
        <f t="shared" si="5"/>
        <v>0</v>
      </c>
      <c r="Q75">
        <f t="shared" si="5"/>
        <v>0</v>
      </c>
      <c r="R75">
        <f t="shared" si="5"/>
        <v>0</v>
      </c>
      <c r="S75">
        <f t="shared" si="5"/>
        <v>0</v>
      </c>
      <c r="T75">
        <f t="shared" si="5"/>
        <v>0</v>
      </c>
      <c r="U75">
        <f t="shared" si="5"/>
        <v>0</v>
      </c>
      <c r="V75">
        <f t="shared" si="5"/>
        <v>0</v>
      </c>
    </row>
    <row r="76" spans="1:22">
      <c r="A76" t="str">
        <f>管理!$C$5</f>
        <v>単式蒸留焼酎</v>
      </c>
      <c r="B76">
        <f t="shared" si="6"/>
        <v>0</v>
      </c>
      <c r="C76">
        <f t="shared" si="5"/>
        <v>0</v>
      </c>
      <c r="D76">
        <f t="shared" si="5"/>
        <v>0</v>
      </c>
      <c r="E76">
        <f t="shared" si="5"/>
        <v>0</v>
      </c>
      <c r="F76">
        <f t="shared" si="5"/>
        <v>0</v>
      </c>
      <c r="G76">
        <f t="shared" si="5"/>
        <v>0</v>
      </c>
      <c r="H76">
        <f t="shared" si="5"/>
        <v>0</v>
      </c>
      <c r="I76">
        <f t="shared" si="5"/>
        <v>0</v>
      </c>
      <c r="J76">
        <f t="shared" si="5"/>
        <v>0</v>
      </c>
      <c r="K76">
        <f t="shared" si="5"/>
        <v>0</v>
      </c>
      <c r="L76">
        <f t="shared" si="5"/>
        <v>0</v>
      </c>
      <c r="M76">
        <f t="shared" si="5"/>
        <v>0</v>
      </c>
      <c r="N76">
        <f t="shared" si="5"/>
        <v>0</v>
      </c>
      <c r="O76">
        <f t="shared" si="5"/>
        <v>0</v>
      </c>
      <c r="P76">
        <f t="shared" si="5"/>
        <v>0</v>
      </c>
      <c r="Q76">
        <f t="shared" si="5"/>
        <v>0</v>
      </c>
      <c r="R76">
        <f t="shared" si="5"/>
        <v>0</v>
      </c>
      <c r="S76">
        <f t="shared" si="5"/>
        <v>0</v>
      </c>
      <c r="T76">
        <f t="shared" si="5"/>
        <v>0</v>
      </c>
      <c r="U76">
        <f t="shared" si="5"/>
        <v>0</v>
      </c>
      <c r="V76">
        <f t="shared" si="5"/>
        <v>0</v>
      </c>
    </row>
    <row r="77" spans="1:22">
      <c r="A77" t="str">
        <f>管理!$C$6</f>
        <v>みりん</v>
      </c>
      <c r="B77">
        <f t="shared" si="6"/>
        <v>0</v>
      </c>
      <c r="C77">
        <f t="shared" si="5"/>
        <v>0</v>
      </c>
      <c r="D77">
        <f t="shared" si="5"/>
        <v>0</v>
      </c>
      <c r="E77">
        <f t="shared" si="5"/>
        <v>0</v>
      </c>
      <c r="F77">
        <f t="shared" si="5"/>
        <v>0</v>
      </c>
      <c r="G77">
        <f t="shared" si="5"/>
        <v>0</v>
      </c>
      <c r="H77">
        <f t="shared" si="5"/>
        <v>0</v>
      </c>
      <c r="I77">
        <f t="shared" si="5"/>
        <v>0</v>
      </c>
      <c r="J77">
        <f t="shared" si="5"/>
        <v>0</v>
      </c>
      <c r="K77">
        <f t="shared" si="5"/>
        <v>0</v>
      </c>
      <c r="L77">
        <f t="shared" si="5"/>
        <v>0</v>
      </c>
      <c r="M77">
        <f t="shared" si="5"/>
        <v>0</v>
      </c>
      <c r="N77">
        <f t="shared" si="5"/>
        <v>0</v>
      </c>
      <c r="O77">
        <f t="shared" si="5"/>
        <v>0</v>
      </c>
      <c r="P77">
        <f t="shared" si="5"/>
        <v>0</v>
      </c>
      <c r="Q77">
        <f t="shared" si="5"/>
        <v>0</v>
      </c>
      <c r="R77">
        <f t="shared" si="5"/>
        <v>0</v>
      </c>
      <c r="S77">
        <f t="shared" si="5"/>
        <v>0</v>
      </c>
      <c r="T77">
        <f t="shared" si="5"/>
        <v>0</v>
      </c>
      <c r="U77">
        <f t="shared" si="5"/>
        <v>0</v>
      </c>
      <c r="V77">
        <f t="shared" si="5"/>
        <v>0</v>
      </c>
    </row>
    <row r="78" spans="1:22">
      <c r="A78" t="str">
        <f>管理!$C$7</f>
        <v>ビール</v>
      </c>
      <c r="B78">
        <f t="shared" si="6"/>
        <v>0</v>
      </c>
      <c r="C78">
        <f t="shared" si="5"/>
        <v>0</v>
      </c>
      <c r="D78">
        <f t="shared" si="5"/>
        <v>0</v>
      </c>
      <c r="E78">
        <f t="shared" si="5"/>
        <v>0</v>
      </c>
      <c r="F78">
        <f t="shared" si="5"/>
        <v>0</v>
      </c>
      <c r="G78">
        <f t="shared" si="5"/>
        <v>0</v>
      </c>
      <c r="H78">
        <f t="shared" si="5"/>
        <v>0</v>
      </c>
      <c r="I78">
        <f t="shared" si="5"/>
        <v>0</v>
      </c>
      <c r="J78">
        <f t="shared" si="5"/>
        <v>0</v>
      </c>
      <c r="K78">
        <f t="shared" si="5"/>
        <v>0</v>
      </c>
      <c r="L78">
        <f t="shared" si="5"/>
        <v>0</v>
      </c>
      <c r="M78">
        <f t="shared" si="5"/>
        <v>0</v>
      </c>
      <c r="N78">
        <f t="shared" si="5"/>
        <v>0</v>
      </c>
      <c r="O78">
        <f t="shared" si="5"/>
        <v>0</v>
      </c>
      <c r="P78">
        <f t="shared" si="5"/>
        <v>0</v>
      </c>
      <c r="Q78">
        <f t="shared" si="5"/>
        <v>0</v>
      </c>
      <c r="R78">
        <f t="shared" si="5"/>
        <v>0</v>
      </c>
      <c r="S78">
        <f t="shared" si="5"/>
        <v>0</v>
      </c>
      <c r="T78">
        <f t="shared" si="5"/>
        <v>0</v>
      </c>
      <c r="U78">
        <f t="shared" si="5"/>
        <v>0</v>
      </c>
      <c r="V78">
        <f t="shared" si="5"/>
        <v>0</v>
      </c>
    </row>
    <row r="79" spans="1:22">
      <c r="A79" t="str">
        <f>管理!$C$8</f>
        <v>果実酒</v>
      </c>
      <c r="B79">
        <f t="shared" si="6"/>
        <v>0</v>
      </c>
      <c r="C79">
        <f t="shared" si="5"/>
        <v>0</v>
      </c>
      <c r="D79">
        <f t="shared" si="5"/>
        <v>0</v>
      </c>
      <c r="E79">
        <f t="shared" si="5"/>
        <v>0</v>
      </c>
      <c r="F79">
        <f t="shared" si="5"/>
        <v>0</v>
      </c>
      <c r="G79">
        <f t="shared" si="5"/>
        <v>0</v>
      </c>
      <c r="H79">
        <f t="shared" si="5"/>
        <v>0</v>
      </c>
      <c r="I79">
        <f t="shared" si="5"/>
        <v>0</v>
      </c>
      <c r="J79">
        <f t="shared" si="5"/>
        <v>0</v>
      </c>
      <c r="K79">
        <f t="shared" si="5"/>
        <v>0</v>
      </c>
      <c r="L79">
        <f t="shared" si="5"/>
        <v>0</v>
      </c>
      <c r="M79">
        <f t="shared" si="5"/>
        <v>0</v>
      </c>
      <c r="N79">
        <f t="shared" si="5"/>
        <v>0</v>
      </c>
      <c r="O79">
        <f t="shared" si="5"/>
        <v>0</v>
      </c>
      <c r="P79">
        <f t="shared" si="5"/>
        <v>0</v>
      </c>
      <c r="Q79">
        <f t="shared" si="5"/>
        <v>0</v>
      </c>
      <c r="R79">
        <f t="shared" si="5"/>
        <v>0</v>
      </c>
      <c r="S79">
        <f t="shared" si="5"/>
        <v>0</v>
      </c>
      <c r="T79">
        <f t="shared" si="5"/>
        <v>0</v>
      </c>
      <c r="U79">
        <f t="shared" si="5"/>
        <v>0</v>
      </c>
      <c r="V79">
        <f t="shared" si="5"/>
        <v>0</v>
      </c>
    </row>
    <row r="80" spans="1:22">
      <c r="A80" t="str">
        <f>管理!$C$9</f>
        <v>甘味果実酒</v>
      </c>
      <c r="B80">
        <f t="shared" si="6"/>
        <v>0</v>
      </c>
      <c r="C80">
        <f t="shared" si="5"/>
        <v>0</v>
      </c>
      <c r="D80">
        <f t="shared" si="5"/>
        <v>0</v>
      </c>
      <c r="E80">
        <f t="shared" si="5"/>
        <v>0</v>
      </c>
      <c r="F80">
        <f t="shared" si="5"/>
        <v>0</v>
      </c>
      <c r="G80">
        <f t="shared" si="5"/>
        <v>0</v>
      </c>
      <c r="H80">
        <f t="shared" si="5"/>
        <v>0</v>
      </c>
      <c r="I80">
        <f t="shared" si="5"/>
        <v>0</v>
      </c>
      <c r="J80">
        <f t="shared" si="5"/>
        <v>0</v>
      </c>
      <c r="K80">
        <f t="shared" si="5"/>
        <v>0</v>
      </c>
      <c r="L80">
        <f t="shared" si="5"/>
        <v>0</v>
      </c>
      <c r="M80">
        <f t="shared" si="5"/>
        <v>0</v>
      </c>
      <c r="N80">
        <f t="shared" si="5"/>
        <v>0</v>
      </c>
      <c r="O80">
        <f t="shared" si="5"/>
        <v>0</v>
      </c>
      <c r="P80">
        <f t="shared" si="5"/>
        <v>0</v>
      </c>
      <c r="Q80">
        <f t="shared" si="5"/>
        <v>0</v>
      </c>
      <c r="R80">
        <f t="shared" si="5"/>
        <v>0</v>
      </c>
      <c r="S80">
        <f t="shared" si="5"/>
        <v>0</v>
      </c>
      <c r="T80">
        <f t="shared" si="5"/>
        <v>0</v>
      </c>
      <c r="U80">
        <f t="shared" si="5"/>
        <v>0</v>
      </c>
      <c r="V80">
        <f t="shared" si="5"/>
        <v>0</v>
      </c>
    </row>
    <row r="81" spans="1:22">
      <c r="A81" t="str">
        <f>管理!$C$10</f>
        <v>ウイスキー</v>
      </c>
      <c r="B81">
        <f t="shared" si="6"/>
        <v>0</v>
      </c>
      <c r="C81">
        <f t="shared" si="5"/>
        <v>0</v>
      </c>
      <c r="D81">
        <f t="shared" si="5"/>
        <v>0</v>
      </c>
      <c r="E81">
        <f t="shared" si="5"/>
        <v>0</v>
      </c>
      <c r="F81">
        <f t="shared" si="5"/>
        <v>0</v>
      </c>
      <c r="G81">
        <f t="shared" si="5"/>
        <v>0</v>
      </c>
      <c r="H81">
        <f t="shared" si="5"/>
        <v>0</v>
      </c>
      <c r="I81">
        <f t="shared" si="5"/>
        <v>0</v>
      </c>
      <c r="J81">
        <f t="shared" si="5"/>
        <v>0</v>
      </c>
      <c r="K81">
        <f t="shared" si="5"/>
        <v>0</v>
      </c>
      <c r="L81">
        <f t="shared" si="5"/>
        <v>0</v>
      </c>
      <c r="M81">
        <f t="shared" si="5"/>
        <v>0</v>
      </c>
      <c r="N81">
        <f t="shared" si="5"/>
        <v>0</v>
      </c>
      <c r="O81">
        <f t="shared" si="5"/>
        <v>0</v>
      </c>
      <c r="P81">
        <f t="shared" si="5"/>
        <v>0</v>
      </c>
      <c r="Q81">
        <f t="shared" si="5"/>
        <v>0</v>
      </c>
      <c r="R81">
        <f t="shared" si="5"/>
        <v>0</v>
      </c>
      <c r="S81">
        <f t="shared" si="5"/>
        <v>0</v>
      </c>
      <c r="T81">
        <f t="shared" si="5"/>
        <v>0</v>
      </c>
      <c r="U81">
        <f t="shared" si="5"/>
        <v>0</v>
      </c>
      <c r="V81">
        <f t="shared" si="5"/>
        <v>0</v>
      </c>
    </row>
    <row r="82" spans="1:22">
      <c r="A82" t="str">
        <f>管理!$C$11</f>
        <v>ブランデー</v>
      </c>
      <c r="B82">
        <f t="shared" si="6"/>
        <v>0</v>
      </c>
      <c r="C82">
        <f t="shared" si="5"/>
        <v>0</v>
      </c>
      <c r="D82">
        <f t="shared" si="5"/>
        <v>0</v>
      </c>
      <c r="E82">
        <f t="shared" si="5"/>
        <v>0</v>
      </c>
      <c r="F82">
        <f t="shared" si="5"/>
        <v>0</v>
      </c>
      <c r="G82">
        <f t="shared" si="5"/>
        <v>0</v>
      </c>
      <c r="H82">
        <f t="shared" si="5"/>
        <v>0</v>
      </c>
      <c r="I82">
        <f t="shared" si="5"/>
        <v>0</v>
      </c>
      <c r="J82">
        <f t="shared" si="5"/>
        <v>0</v>
      </c>
      <c r="K82">
        <f t="shared" si="5"/>
        <v>0</v>
      </c>
      <c r="L82">
        <f t="shared" si="5"/>
        <v>0</v>
      </c>
      <c r="M82">
        <f t="shared" si="5"/>
        <v>0</v>
      </c>
      <c r="N82">
        <f t="shared" si="5"/>
        <v>0</v>
      </c>
      <c r="O82">
        <f t="shared" si="5"/>
        <v>0</v>
      </c>
      <c r="P82">
        <f t="shared" si="5"/>
        <v>0</v>
      </c>
      <c r="Q82">
        <f t="shared" si="5"/>
        <v>0</v>
      </c>
      <c r="R82">
        <f t="shared" si="5"/>
        <v>0</v>
      </c>
      <c r="S82">
        <f t="shared" si="5"/>
        <v>0</v>
      </c>
      <c r="T82">
        <f t="shared" si="5"/>
        <v>0</v>
      </c>
      <c r="U82">
        <f t="shared" si="5"/>
        <v>0</v>
      </c>
      <c r="V82">
        <f t="shared" si="5"/>
        <v>0</v>
      </c>
    </row>
    <row r="83" spans="1:22">
      <c r="A83" t="str">
        <f>管理!$C$12</f>
        <v>原料用アルコール</v>
      </c>
      <c r="B83">
        <f t="shared" si="6"/>
        <v>0</v>
      </c>
      <c r="C83">
        <f t="shared" si="5"/>
        <v>0</v>
      </c>
      <c r="D83">
        <f t="shared" si="5"/>
        <v>0</v>
      </c>
      <c r="E83">
        <f t="shared" si="5"/>
        <v>0</v>
      </c>
      <c r="F83">
        <f t="shared" si="5"/>
        <v>0</v>
      </c>
      <c r="G83">
        <f t="shared" si="5"/>
        <v>0</v>
      </c>
      <c r="H83">
        <f t="shared" si="5"/>
        <v>0</v>
      </c>
      <c r="I83">
        <f t="shared" si="5"/>
        <v>0</v>
      </c>
      <c r="J83">
        <f t="shared" si="5"/>
        <v>0</v>
      </c>
      <c r="K83">
        <f t="shared" si="5"/>
        <v>0</v>
      </c>
      <c r="L83">
        <f t="shared" si="5"/>
        <v>0</v>
      </c>
      <c r="M83">
        <f t="shared" si="5"/>
        <v>0</v>
      </c>
      <c r="N83">
        <f t="shared" si="5"/>
        <v>0</v>
      </c>
      <c r="O83">
        <f t="shared" si="5"/>
        <v>0</v>
      </c>
      <c r="P83">
        <f t="shared" si="5"/>
        <v>0</v>
      </c>
      <c r="Q83">
        <f t="shared" si="5"/>
        <v>0</v>
      </c>
      <c r="R83">
        <f t="shared" si="5"/>
        <v>0</v>
      </c>
      <c r="S83">
        <f t="shared" si="5"/>
        <v>0</v>
      </c>
      <c r="T83">
        <f t="shared" si="5"/>
        <v>0</v>
      </c>
      <c r="U83">
        <f t="shared" si="5"/>
        <v>0</v>
      </c>
      <c r="V83">
        <f t="shared" si="5"/>
        <v>0</v>
      </c>
    </row>
    <row r="84" spans="1:22">
      <c r="A84" t="str">
        <f>管理!$C$13</f>
        <v>発泡酒</v>
      </c>
      <c r="B84">
        <f t="shared" si="6"/>
        <v>0</v>
      </c>
      <c r="C84">
        <f t="shared" si="5"/>
        <v>0</v>
      </c>
      <c r="D84">
        <f t="shared" si="5"/>
        <v>0</v>
      </c>
      <c r="E84">
        <f t="shared" si="5"/>
        <v>0</v>
      </c>
      <c r="F84">
        <f t="shared" si="5"/>
        <v>0</v>
      </c>
      <c r="G84">
        <f t="shared" si="5"/>
        <v>0</v>
      </c>
      <c r="H84">
        <f t="shared" si="5"/>
        <v>0</v>
      </c>
      <c r="I84">
        <f t="shared" si="5"/>
        <v>0</v>
      </c>
      <c r="J84">
        <f t="shared" si="5"/>
        <v>0</v>
      </c>
      <c r="K84">
        <f t="shared" si="5"/>
        <v>0</v>
      </c>
      <c r="L84">
        <f t="shared" si="5"/>
        <v>0</v>
      </c>
      <c r="M84">
        <f t="shared" si="5"/>
        <v>0</v>
      </c>
      <c r="N84">
        <f t="shared" si="5"/>
        <v>0</v>
      </c>
      <c r="O84">
        <f t="shared" si="5"/>
        <v>0</v>
      </c>
      <c r="P84">
        <f t="shared" si="5"/>
        <v>0</v>
      </c>
      <c r="Q84">
        <f t="shared" si="5"/>
        <v>0</v>
      </c>
      <c r="R84">
        <f t="shared" si="5"/>
        <v>0</v>
      </c>
      <c r="S84">
        <f t="shared" si="5"/>
        <v>0</v>
      </c>
      <c r="T84">
        <f t="shared" si="5"/>
        <v>0</v>
      </c>
      <c r="U84">
        <f t="shared" si="5"/>
        <v>0</v>
      </c>
      <c r="V84">
        <f t="shared" si="5"/>
        <v>0</v>
      </c>
    </row>
    <row r="85" spans="1:22">
      <c r="A85" t="str">
        <f>管理!$C$14</f>
        <v>その他の醸造酒</v>
      </c>
      <c r="B85">
        <f t="shared" si="6"/>
        <v>0</v>
      </c>
      <c r="C85">
        <f t="shared" si="5"/>
        <v>0</v>
      </c>
      <c r="D85">
        <f t="shared" si="5"/>
        <v>0</v>
      </c>
      <c r="E85">
        <f t="shared" si="5"/>
        <v>0</v>
      </c>
      <c r="F85">
        <f t="shared" si="5"/>
        <v>0</v>
      </c>
      <c r="G85">
        <f t="shared" si="5"/>
        <v>0</v>
      </c>
      <c r="H85">
        <f t="shared" si="5"/>
        <v>0</v>
      </c>
      <c r="I85">
        <f t="shared" si="5"/>
        <v>0</v>
      </c>
      <c r="J85">
        <f t="shared" si="5"/>
        <v>0</v>
      </c>
      <c r="K85">
        <f t="shared" si="5"/>
        <v>0</v>
      </c>
      <c r="L85">
        <f t="shared" si="5"/>
        <v>0</v>
      </c>
      <c r="M85">
        <f t="shared" si="5"/>
        <v>0</v>
      </c>
      <c r="N85">
        <f t="shared" si="5"/>
        <v>0</v>
      </c>
      <c r="O85">
        <f t="shared" si="5"/>
        <v>0</v>
      </c>
      <c r="P85">
        <f t="shared" si="5"/>
        <v>0</v>
      </c>
      <c r="Q85">
        <f t="shared" si="5"/>
        <v>0</v>
      </c>
      <c r="R85">
        <f t="shared" si="5"/>
        <v>0</v>
      </c>
      <c r="S85">
        <f t="shared" si="5"/>
        <v>0</v>
      </c>
      <c r="T85">
        <f t="shared" si="5"/>
        <v>0</v>
      </c>
      <c r="U85">
        <f t="shared" si="5"/>
        <v>0</v>
      </c>
      <c r="V85">
        <f t="shared" si="5"/>
        <v>0</v>
      </c>
    </row>
    <row r="86" spans="1:22">
      <c r="A86" t="str">
        <f>管理!$C$15</f>
        <v>スピリッツ</v>
      </c>
      <c r="B86">
        <f t="shared" si="6"/>
        <v>0</v>
      </c>
      <c r="C86">
        <f t="shared" si="5"/>
        <v>0</v>
      </c>
      <c r="D86">
        <f t="shared" si="5"/>
        <v>0</v>
      </c>
      <c r="E86">
        <f t="shared" si="5"/>
        <v>0</v>
      </c>
      <c r="F86">
        <f t="shared" si="5"/>
        <v>0</v>
      </c>
      <c r="G86">
        <f t="shared" si="5"/>
        <v>0</v>
      </c>
      <c r="H86">
        <f t="shared" si="5"/>
        <v>0</v>
      </c>
      <c r="I86">
        <f t="shared" si="5"/>
        <v>0</v>
      </c>
      <c r="J86">
        <f t="shared" si="5"/>
        <v>0</v>
      </c>
      <c r="K86">
        <f t="shared" si="5"/>
        <v>0</v>
      </c>
      <c r="L86">
        <f t="shared" si="5"/>
        <v>0</v>
      </c>
      <c r="M86">
        <f t="shared" ref="C86:V89" si="7">ROUND(M64,0)</f>
        <v>0</v>
      </c>
      <c r="N86">
        <f t="shared" si="7"/>
        <v>0</v>
      </c>
      <c r="O86">
        <f t="shared" si="7"/>
        <v>0</v>
      </c>
      <c r="P86">
        <f t="shared" si="7"/>
        <v>0</v>
      </c>
      <c r="Q86">
        <f t="shared" si="7"/>
        <v>0</v>
      </c>
      <c r="R86">
        <f t="shared" si="7"/>
        <v>0</v>
      </c>
      <c r="S86">
        <f t="shared" si="7"/>
        <v>0</v>
      </c>
      <c r="T86">
        <f t="shared" si="7"/>
        <v>0</v>
      </c>
      <c r="U86">
        <f t="shared" si="7"/>
        <v>0</v>
      </c>
      <c r="V86">
        <f t="shared" si="7"/>
        <v>0</v>
      </c>
    </row>
    <row r="87" spans="1:22">
      <c r="A87" t="str">
        <f>管理!$C$16</f>
        <v>リキュール</v>
      </c>
      <c r="B87">
        <f t="shared" si="6"/>
        <v>0</v>
      </c>
      <c r="C87">
        <f t="shared" si="7"/>
        <v>0</v>
      </c>
      <c r="D87">
        <f t="shared" si="7"/>
        <v>0</v>
      </c>
      <c r="E87">
        <f t="shared" si="7"/>
        <v>0</v>
      </c>
      <c r="F87">
        <f t="shared" si="7"/>
        <v>0</v>
      </c>
      <c r="G87">
        <f t="shared" si="7"/>
        <v>0</v>
      </c>
      <c r="H87">
        <f t="shared" si="7"/>
        <v>0</v>
      </c>
      <c r="I87">
        <f t="shared" si="7"/>
        <v>0</v>
      </c>
      <c r="J87">
        <f t="shared" si="7"/>
        <v>0</v>
      </c>
      <c r="K87">
        <f t="shared" si="7"/>
        <v>0</v>
      </c>
      <c r="L87">
        <f t="shared" si="7"/>
        <v>0</v>
      </c>
      <c r="M87">
        <f t="shared" si="7"/>
        <v>0</v>
      </c>
      <c r="N87">
        <f t="shared" si="7"/>
        <v>0</v>
      </c>
      <c r="O87">
        <f t="shared" si="7"/>
        <v>0</v>
      </c>
      <c r="P87">
        <f t="shared" si="7"/>
        <v>0</v>
      </c>
      <c r="Q87">
        <f t="shared" si="7"/>
        <v>0</v>
      </c>
      <c r="R87">
        <f t="shared" si="7"/>
        <v>0</v>
      </c>
      <c r="S87">
        <f t="shared" si="7"/>
        <v>0</v>
      </c>
      <c r="T87">
        <f t="shared" si="7"/>
        <v>0</v>
      </c>
      <c r="U87">
        <f t="shared" si="7"/>
        <v>0</v>
      </c>
      <c r="V87">
        <f t="shared" si="7"/>
        <v>0</v>
      </c>
    </row>
    <row r="88" spans="1:22">
      <c r="A88" t="str">
        <f>管理!$C$17</f>
        <v>雑酒</v>
      </c>
      <c r="B88">
        <f t="shared" si="6"/>
        <v>0</v>
      </c>
      <c r="C88">
        <f t="shared" si="7"/>
        <v>0</v>
      </c>
      <c r="D88">
        <f t="shared" si="7"/>
        <v>0</v>
      </c>
      <c r="E88">
        <f t="shared" si="7"/>
        <v>0</v>
      </c>
      <c r="F88">
        <f t="shared" si="7"/>
        <v>0</v>
      </c>
      <c r="G88">
        <f t="shared" si="7"/>
        <v>0</v>
      </c>
      <c r="H88">
        <f t="shared" si="7"/>
        <v>0</v>
      </c>
      <c r="I88">
        <f t="shared" si="7"/>
        <v>0</v>
      </c>
      <c r="J88">
        <f t="shared" si="7"/>
        <v>0</v>
      </c>
      <c r="K88">
        <f t="shared" si="7"/>
        <v>0</v>
      </c>
      <c r="L88">
        <f t="shared" si="7"/>
        <v>0</v>
      </c>
      <c r="M88">
        <f t="shared" si="7"/>
        <v>0</v>
      </c>
      <c r="N88">
        <f t="shared" si="7"/>
        <v>0</v>
      </c>
      <c r="O88">
        <f t="shared" si="7"/>
        <v>0</v>
      </c>
      <c r="P88">
        <f t="shared" si="7"/>
        <v>0</v>
      </c>
      <c r="Q88">
        <f t="shared" si="7"/>
        <v>0</v>
      </c>
      <c r="R88">
        <f t="shared" si="7"/>
        <v>0</v>
      </c>
      <c r="S88">
        <f t="shared" si="7"/>
        <v>0</v>
      </c>
      <c r="T88">
        <f t="shared" si="7"/>
        <v>0</v>
      </c>
      <c r="U88">
        <f t="shared" si="7"/>
        <v>0</v>
      </c>
      <c r="V88">
        <f t="shared" si="7"/>
        <v>0</v>
      </c>
    </row>
    <row r="89" spans="1:22">
      <c r="A89" t="str">
        <f>管理!$C$18</f>
        <v>粉末酒</v>
      </c>
      <c r="B89">
        <f t="shared" si="6"/>
        <v>0</v>
      </c>
      <c r="C89">
        <f t="shared" si="7"/>
        <v>0</v>
      </c>
      <c r="D89">
        <f t="shared" si="7"/>
        <v>0</v>
      </c>
      <c r="E89">
        <f t="shared" si="7"/>
        <v>0</v>
      </c>
      <c r="F89">
        <f t="shared" si="7"/>
        <v>0</v>
      </c>
      <c r="G89">
        <f t="shared" si="7"/>
        <v>0</v>
      </c>
      <c r="H89">
        <f t="shared" si="7"/>
        <v>0</v>
      </c>
      <c r="I89">
        <f t="shared" si="7"/>
        <v>0</v>
      </c>
      <c r="J89">
        <f t="shared" si="7"/>
        <v>0</v>
      </c>
      <c r="K89">
        <f t="shared" si="7"/>
        <v>0</v>
      </c>
      <c r="L89">
        <f t="shared" si="7"/>
        <v>0</v>
      </c>
      <c r="M89">
        <f t="shared" si="7"/>
        <v>0</v>
      </c>
      <c r="N89">
        <f t="shared" si="7"/>
        <v>0</v>
      </c>
      <c r="O89">
        <f t="shared" si="7"/>
        <v>0</v>
      </c>
      <c r="P89">
        <f t="shared" si="7"/>
        <v>0</v>
      </c>
      <c r="Q89">
        <f t="shared" si="7"/>
        <v>0</v>
      </c>
      <c r="R89">
        <f t="shared" si="7"/>
        <v>0</v>
      </c>
      <c r="S89">
        <f t="shared" si="7"/>
        <v>0</v>
      </c>
      <c r="T89">
        <f t="shared" si="7"/>
        <v>0</v>
      </c>
      <c r="U89">
        <f t="shared" si="7"/>
        <v>0</v>
      </c>
      <c r="V89">
        <f t="shared" si="7"/>
        <v>0</v>
      </c>
    </row>
    <row r="92" spans="1:22">
      <c r="A92" t="s">
        <v>279</v>
      </c>
    </row>
    <row r="93" spans="1:22">
      <c r="B93" t="s">
        <v>275</v>
      </c>
      <c r="C93" t="s">
        <v>278</v>
      </c>
      <c r="D93" t="s">
        <v>281</v>
      </c>
      <c r="E93" t="s">
        <v>284</v>
      </c>
    </row>
    <row r="94" spans="1:22">
      <c r="A94" t="str">
        <f>管理!$C$2</f>
        <v>清酒</v>
      </c>
      <c r="B94">
        <f>IFERROR(INDEX(年度・店舗別売上量!$216:$240,MATCH($A94,年度・店舗別売上量!$A$216:$A$240,0),MATCH(B$93,年度・店舗別売上量!$216:$216,0)),0)</f>
        <v>1.8</v>
      </c>
      <c r="C94">
        <f>IFERROR(INDEX(年度・店舗別売上量!$216:$240,MATCH($A94,年度・店舗別売上量!$A$216:$A$240,0),MATCH(C$93,年度・店舗別売上量!$216:$216,0)),0)</f>
        <v>0</v>
      </c>
      <c r="D94">
        <f>SUM(B94:C94)</f>
        <v>1.8</v>
      </c>
      <c r="E94">
        <f>ROUND(D94,0)</f>
        <v>2</v>
      </c>
    </row>
    <row r="95" spans="1:22">
      <c r="A95" t="str">
        <f>管理!$C$3</f>
        <v>合成清酒</v>
      </c>
      <c r="B95">
        <f>IFERROR(INDEX(年度・店舗別売上量!$216:$240,MATCH($A95,年度・店舗別売上量!$A$216:$A$240,0),MATCH(B$93,年度・店舗別売上量!$216:$216,0)),0)</f>
        <v>0</v>
      </c>
      <c r="C95">
        <f>IFERROR(INDEX(年度・店舗別売上量!$216:$240,MATCH($A95,年度・店舗別売上量!$A$216:$A$240,0),MATCH(C$93,年度・店舗別売上量!$216:$216,0)),0)</f>
        <v>0</v>
      </c>
      <c r="D95">
        <f t="shared" ref="D95:D110" si="8">SUM(B95:C95)</f>
        <v>0</v>
      </c>
      <c r="E95">
        <f t="shared" ref="E95:E110" si="9">ROUND(D95,0)</f>
        <v>0</v>
      </c>
    </row>
    <row r="96" spans="1:22">
      <c r="A96" t="str">
        <f>管理!$C$4</f>
        <v>連続式蒸留焼酎</v>
      </c>
      <c r="B96">
        <f>IFERROR(INDEX(年度・店舗別売上量!$216:$240,MATCH($A96,年度・店舗別売上量!$A$216:$A$240,0),MATCH(B$93,年度・店舗別売上量!$216:$216,0)),0)</f>
        <v>0</v>
      </c>
      <c r="C96">
        <f>IFERROR(INDEX(年度・店舗別売上量!$216:$240,MATCH($A96,年度・店舗別売上量!$A$216:$A$240,0),MATCH(C$93,年度・店舗別売上量!$216:$216,0)),0)</f>
        <v>0</v>
      </c>
      <c r="D96">
        <f t="shared" si="8"/>
        <v>0</v>
      </c>
      <c r="E96">
        <f t="shared" si="9"/>
        <v>0</v>
      </c>
    </row>
    <row r="97" spans="1:5">
      <c r="A97" t="str">
        <f>管理!$C$5</f>
        <v>単式蒸留焼酎</v>
      </c>
      <c r="B97">
        <f>IFERROR(INDEX(年度・店舗別売上量!$216:$240,MATCH($A97,年度・店舗別売上量!$A$216:$A$240,0),MATCH(B$93,年度・店舗別売上量!$216:$216,0)),0)</f>
        <v>0</v>
      </c>
      <c r="C97">
        <f>IFERROR(INDEX(年度・店舗別売上量!$216:$240,MATCH($A97,年度・店舗別売上量!$A$216:$A$240,0),MATCH(C$93,年度・店舗別売上量!$216:$216,0)),0)</f>
        <v>0</v>
      </c>
      <c r="D97">
        <f t="shared" si="8"/>
        <v>0</v>
      </c>
      <c r="E97">
        <f t="shared" si="9"/>
        <v>0</v>
      </c>
    </row>
    <row r="98" spans="1:5">
      <c r="A98" t="str">
        <f>管理!$C$6</f>
        <v>みりん</v>
      </c>
      <c r="B98">
        <f>IFERROR(INDEX(年度・店舗別売上量!$216:$240,MATCH($A98,年度・店舗別売上量!$A$216:$A$240,0),MATCH(B$93,年度・店舗別売上量!$216:$216,0)),0)</f>
        <v>0</v>
      </c>
      <c r="C98">
        <f>IFERROR(INDEX(年度・店舗別売上量!$216:$240,MATCH($A98,年度・店舗別売上量!$A$216:$A$240,0),MATCH(C$93,年度・店舗別売上量!$216:$216,0)),0)</f>
        <v>0</v>
      </c>
      <c r="D98">
        <f t="shared" si="8"/>
        <v>0</v>
      </c>
      <c r="E98">
        <f t="shared" si="9"/>
        <v>0</v>
      </c>
    </row>
    <row r="99" spans="1:5">
      <c r="A99" t="str">
        <f>管理!$C$7</f>
        <v>ビール</v>
      </c>
      <c r="B99">
        <f>IFERROR(INDEX(年度・店舗別売上量!$216:$240,MATCH($A99,年度・店舗別売上量!$A$216:$A$240,0),MATCH(B$93,年度・店舗別売上量!$216:$216,0)),0)</f>
        <v>0</v>
      </c>
      <c r="C99">
        <f>IFERROR(INDEX(年度・店舗別売上量!$216:$240,MATCH($A99,年度・店舗別売上量!$A$216:$A$240,0),MATCH(C$93,年度・店舗別売上量!$216:$216,0)),0)</f>
        <v>0</v>
      </c>
      <c r="D99">
        <f t="shared" si="8"/>
        <v>0</v>
      </c>
      <c r="E99">
        <f t="shared" si="9"/>
        <v>0</v>
      </c>
    </row>
    <row r="100" spans="1:5">
      <c r="A100" t="str">
        <f>管理!$C$8</f>
        <v>果実酒</v>
      </c>
      <c r="B100">
        <f>IFERROR(INDEX(年度・店舗別売上量!$216:$240,MATCH($A100,年度・店舗別売上量!$A$216:$A$240,0),MATCH(B$93,年度・店舗別売上量!$216:$216,0)),0)</f>
        <v>0</v>
      </c>
      <c r="C100">
        <f>IFERROR(INDEX(年度・店舗別売上量!$216:$240,MATCH($A100,年度・店舗別売上量!$A$216:$A$240,0),MATCH(C$93,年度・店舗別売上量!$216:$216,0)),0)</f>
        <v>0</v>
      </c>
      <c r="D100">
        <f t="shared" si="8"/>
        <v>0</v>
      </c>
      <c r="E100">
        <f t="shared" si="9"/>
        <v>0</v>
      </c>
    </row>
    <row r="101" spans="1:5">
      <c r="A101" t="str">
        <f>管理!$C$9</f>
        <v>甘味果実酒</v>
      </c>
      <c r="B101">
        <f>IFERROR(INDEX(年度・店舗別売上量!$216:$240,MATCH($A101,年度・店舗別売上量!$A$216:$A$240,0),MATCH(B$93,年度・店舗別売上量!$216:$216,0)),0)</f>
        <v>0</v>
      </c>
      <c r="C101">
        <f>IFERROR(INDEX(年度・店舗別売上量!$216:$240,MATCH($A101,年度・店舗別売上量!$A$216:$A$240,0),MATCH(C$93,年度・店舗別売上量!$216:$216,0)),0)</f>
        <v>0</v>
      </c>
      <c r="D101">
        <f t="shared" si="8"/>
        <v>0</v>
      </c>
      <c r="E101">
        <f t="shared" si="9"/>
        <v>0</v>
      </c>
    </row>
    <row r="102" spans="1:5">
      <c r="A102" t="str">
        <f>管理!$C$10</f>
        <v>ウイスキー</v>
      </c>
      <c r="B102">
        <f>IFERROR(INDEX(年度・店舗別売上量!$216:$240,MATCH($A102,年度・店舗別売上量!$A$216:$A$240,0),MATCH(B$93,年度・店舗別売上量!$216:$216,0)),0)</f>
        <v>0</v>
      </c>
      <c r="C102">
        <f>IFERROR(INDEX(年度・店舗別売上量!$216:$240,MATCH($A102,年度・店舗別売上量!$A$216:$A$240,0),MATCH(C$93,年度・店舗別売上量!$216:$216,0)),0)</f>
        <v>0</v>
      </c>
      <c r="D102">
        <f t="shared" si="8"/>
        <v>0</v>
      </c>
      <c r="E102">
        <f t="shared" si="9"/>
        <v>0</v>
      </c>
    </row>
    <row r="103" spans="1:5">
      <c r="A103" t="str">
        <f>管理!$C$11</f>
        <v>ブランデー</v>
      </c>
      <c r="B103">
        <f>IFERROR(INDEX(年度・店舗別売上量!$216:$240,MATCH($A103,年度・店舗別売上量!$A$216:$A$240,0),MATCH(B$93,年度・店舗別売上量!$216:$216,0)),0)</f>
        <v>0</v>
      </c>
      <c r="C103">
        <f>IFERROR(INDEX(年度・店舗別売上量!$216:$240,MATCH($A103,年度・店舗別売上量!$A$216:$A$240,0),MATCH(C$93,年度・店舗別売上量!$216:$216,0)),0)</f>
        <v>0</v>
      </c>
      <c r="D103">
        <f t="shared" si="8"/>
        <v>0</v>
      </c>
      <c r="E103">
        <f t="shared" si="9"/>
        <v>0</v>
      </c>
    </row>
    <row r="104" spans="1:5">
      <c r="A104" t="str">
        <f>管理!$C$12</f>
        <v>原料用アルコール</v>
      </c>
      <c r="B104">
        <f>IFERROR(INDEX(年度・店舗別売上量!$216:$240,MATCH($A104,年度・店舗別売上量!$A$216:$A$240,0),MATCH(B$93,年度・店舗別売上量!$216:$216,0)),0)</f>
        <v>0</v>
      </c>
      <c r="C104">
        <f>IFERROR(INDEX(年度・店舗別売上量!$216:$240,MATCH($A104,年度・店舗別売上量!$A$216:$A$240,0),MATCH(C$93,年度・店舗別売上量!$216:$216,0)),0)</f>
        <v>0</v>
      </c>
      <c r="D104">
        <f t="shared" si="8"/>
        <v>0</v>
      </c>
      <c r="E104">
        <f t="shared" si="9"/>
        <v>0</v>
      </c>
    </row>
    <row r="105" spans="1:5">
      <c r="A105" t="str">
        <f>管理!$C$13</f>
        <v>発泡酒</v>
      </c>
      <c r="B105">
        <f>IFERROR(INDEX(年度・店舗別売上量!$216:$240,MATCH($A105,年度・店舗別売上量!$A$216:$A$240,0),MATCH(B$93,年度・店舗別売上量!$216:$216,0)),0)</f>
        <v>0</v>
      </c>
      <c r="C105">
        <f>IFERROR(INDEX(年度・店舗別売上量!$216:$240,MATCH($A105,年度・店舗別売上量!$A$216:$A$240,0),MATCH(C$93,年度・店舗別売上量!$216:$216,0)),0)</f>
        <v>0</v>
      </c>
      <c r="D105">
        <f t="shared" si="8"/>
        <v>0</v>
      </c>
      <c r="E105">
        <f t="shared" si="9"/>
        <v>0</v>
      </c>
    </row>
    <row r="106" spans="1:5">
      <c r="A106" t="str">
        <f>管理!$C$14</f>
        <v>その他の醸造酒</v>
      </c>
      <c r="B106">
        <f>IFERROR(INDEX(年度・店舗別売上量!$216:$240,MATCH($A106,年度・店舗別売上量!$A$216:$A$240,0),MATCH(B$93,年度・店舗別売上量!$216:$216,0)),0)</f>
        <v>0</v>
      </c>
      <c r="C106">
        <f>IFERROR(INDEX(年度・店舗別売上量!$216:$240,MATCH($A106,年度・店舗別売上量!$A$216:$A$240,0),MATCH(C$93,年度・店舗別売上量!$216:$216,0)),0)</f>
        <v>0</v>
      </c>
      <c r="D106">
        <f t="shared" si="8"/>
        <v>0</v>
      </c>
      <c r="E106">
        <f t="shared" si="9"/>
        <v>0</v>
      </c>
    </row>
    <row r="107" spans="1:5">
      <c r="A107" t="str">
        <f>管理!$C$15</f>
        <v>スピリッツ</v>
      </c>
      <c r="B107">
        <f>IFERROR(INDEX(年度・店舗別売上量!$216:$240,MATCH($A107,年度・店舗別売上量!$A$216:$A$240,0),MATCH(B$93,年度・店舗別売上量!$216:$216,0)),0)</f>
        <v>0</v>
      </c>
      <c r="C107">
        <f>IFERROR(INDEX(年度・店舗別売上量!$216:$240,MATCH($A107,年度・店舗別売上量!$A$216:$A$240,0),MATCH(C$93,年度・店舗別売上量!$216:$216,0)),0)</f>
        <v>0</v>
      </c>
      <c r="D107">
        <f t="shared" si="8"/>
        <v>0</v>
      </c>
      <c r="E107">
        <f t="shared" si="9"/>
        <v>0</v>
      </c>
    </row>
    <row r="108" spans="1:5">
      <c r="A108" t="str">
        <f>管理!$C$16</f>
        <v>リキュール</v>
      </c>
      <c r="B108">
        <f>IFERROR(INDEX(年度・店舗別売上量!$216:$240,MATCH($A108,年度・店舗別売上量!$A$216:$A$240,0),MATCH(B$93,年度・店舗別売上量!$216:$216,0)),0)</f>
        <v>0</v>
      </c>
      <c r="C108">
        <f>IFERROR(INDEX(年度・店舗別売上量!$216:$240,MATCH($A108,年度・店舗別売上量!$A$216:$A$240,0),MATCH(C$93,年度・店舗別売上量!$216:$216,0)),0)</f>
        <v>0</v>
      </c>
      <c r="D108">
        <f t="shared" si="8"/>
        <v>0</v>
      </c>
      <c r="E108">
        <f t="shared" si="9"/>
        <v>0</v>
      </c>
    </row>
    <row r="109" spans="1:5">
      <c r="A109" t="str">
        <f>管理!$C$17</f>
        <v>雑酒</v>
      </c>
      <c r="B109">
        <f>IFERROR(INDEX(年度・店舗別売上量!$216:$240,MATCH($A109,年度・店舗別売上量!$A$216:$A$240,0),MATCH(B$93,年度・店舗別売上量!$216:$216,0)),0)</f>
        <v>0</v>
      </c>
      <c r="C109">
        <f>IFERROR(INDEX(年度・店舗別売上量!$216:$240,MATCH($A109,年度・店舗別売上量!$A$216:$A$240,0),MATCH(C$93,年度・店舗別売上量!$216:$216,0)),0)</f>
        <v>0</v>
      </c>
      <c r="D109">
        <f t="shared" si="8"/>
        <v>0</v>
      </c>
      <c r="E109">
        <f t="shared" si="9"/>
        <v>0</v>
      </c>
    </row>
    <row r="110" spans="1:5">
      <c r="A110" t="str">
        <f>管理!$C$18</f>
        <v>粉末酒</v>
      </c>
      <c r="B110">
        <f>IFERROR(INDEX(年度・店舗別売上量!$216:$240,MATCH($A110,年度・店舗別売上量!$A$216:$A$240,0),MATCH(B$93,年度・店舗別売上量!$216:$216,0)),0)</f>
        <v>0</v>
      </c>
      <c r="C110">
        <f>IFERROR(INDEX(年度・店舗別売上量!$216:$240,MATCH($A110,年度・店舗別売上量!$A$216:$A$240,0),MATCH(C$93,年度・店舗別売上量!$216:$216,0)),0)</f>
        <v>0</v>
      </c>
      <c r="D110">
        <f t="shared" si="8"/>
        <v>0</v>
      </c>
      <c r="E110">
        <f t="shared" si="9"/>
        <v>0</v>
      </c>
    </row>
    <row r="119" spans="1:22">
      <c r="A119" t="s">
        <v>110</v>
      </c>
    </row>
    <row r="120" spans="1:22">
      <c r="B120">
        <f>B72</f>
        <v>2020</v>
      </c>
      <c r="C120">
        <f t="shared" ref="C120:V120" si="10">C72</f>
        <v>2021</v>
      </c>
      <c r="D120">
        <f t="shared" si="10"/>
        <v>2022</v>
      </c>
      <c r="E120">
        <f t="shared" si="10"/>
        <v>2023</v>
      </c>
      <c r="F120">
        <f t="shared" si="10"/>
        <v>2024</v>
      </c>
      <c r="G120">
        <f t="shared" si="10"/>
        <v>2025</v>
      </c>
      <c r="H120">
        <f t="shared" si="10"/>
        <v>2026</v>
      </c>
      <c r="I120">
        <f t="shared" si="10"/>
        <v>2027</v>
      </c>
      <c r="J120">
        <f t="shared" si="10"/>
        <v>2028</v>
      </c>
      <c r="K120">
        <f t="shared" si="10"/>
        <v>2029</v>
      </c>
      <c r="L120">
        <f t="shared" si="10"/>
        <v>2030</v>
      </c>
      <c r="M120">
        <f t="shared" si="10"/>
        <v>2031</v>
      </c>
      <c r="N120">
        <f t="shared" si="10"/>
        <v>2032</v>
      </c>
      <c r="O120">
        <f t="shared" si="10"/>
        <v>2033</v>
      </c>
      <c r="P120">
        <f t="shared" si="10"/>
        <v>2034</v>
      </c>
      <c r="Q120">
        <f t="shared" si="10"/>
        <v>2035</v>
      </c>
      <c r="R120">
        <f t="shared" si="10"/>
        <v>2036</v>
      </c>
      <c r="S120">
        <f t="shared" si="10"/>
        <v>2037</v>
      </c>
      <c r="T120">
        <f t="shared" si="10"/>
        <v>2038</v>
      </c>
      <c r="U120">
        <f t="shared" si="10"/>
        <v>2039</v>
      </c>
      <c r="V120">
        <f t="shared" si="10"/>
        <v>2040</v>
      </c>
    </row>
    <row r="121" spans="1:22">
      <c r="A121" t="s">
        <v>305</v>
      </c>
      <c r="B121" s="22">
        <f>IFERROR(INDEX(年度・店舗別売上量!$261:$280,MATCH($A121,年度・店舗別売上量!$A$261:$A$280,0),MATCH(B$120,年度・店舗別売上量!$261:$261,0)),0)</f>
        <v>0</v>
      </c>
      <c r="C121" s="22">
        <f>IFERROR(INDEX(年度・店舗別売上量!$261:$280,MATCH($A121,年度・店舗別売上量!$A$261:$A$280,0),MATCH(C$120,年度・店舗別売上量!$261:$261,0)),0)</f>
        <v>0</v>
      </c>
      <c r="D121" s="22">
        <f>IFERROR(INDEX(年度・店舗別売上量!$261:$280,MATCH($A121,年度・店舗別売上量!$A$261:$A$280,0),MATCH(D$120,年度・店舗別売上量!$261:$261,0)),0)</f>
        <v>0</v>
      </c>
      <c r="E121" s="22">
        <f>IFERROR(INDEX(年度・店舗別売上量!$261:$280,MATCH($A121,年度・店舗別売上量!$A$261:$A$280,0),MATCH(E$120,年度・店舗別売上量!$261:$261,0)),0)</f>
        <v>0</v>
      </c>
      <c r="F121" s="22">
        <f>IFERROR(INDEX(年度・店舗別売上量!$261:$280,MATCH($A121,年度・店舗別売上量!$A$261:$A$280,0),MATCH(F$120,年度・店舗別売上量!$261:$261,0)),0)</f>
        <v>0</v>
      </c>
      <c r="G121" s="22">
        <f>IFERROR(INDEX(年度・店舗別売上量!$261:$280,MATCH($A121,年度・店舗別売上量!$A$261:$A$280,0),MATCH(G$120,年度・店舗別売上量!$261:$261,0)),0)</f>
        <v>0</v>
      </c>
      <c r="H121" s="22">
        <f>IFERROR(INDEX(年度・店舗別売上量!$261:$280,MATCH($A121,年度・店舗別売上量!$A$261:$A$280,0),MATCH(H$120,年度・店舗別売上量!$261:$261,0)),0)</f>
        <v>0</v>
      </c>
      <c r="I121" s="22">
        <f>IFERROR(INDEX(年度・店舗別売上量!$261:$280,MATCH($A121,年度・店舗別売上量!$A$261:$A$280,0),MATCH(I$120,年度・店舗別売上量!$261:$261,0)),0)</f>
        <v>0</v>
      </c>
      <c r="J121" s="22">
        <f>IFERROR(INDEX(年度・店舗別売上量!$261:$280,MATCH($A121,年度・店舗別売上量!$A$261:$A$280,0),MATCH(J$120,年度・店舗別売上量!$261:$261,0)),0)</f>
        <v>0</v>
      </c>
      <c r="K121" s="22">
        <f>IFERROR(INDEX(年度・店舗別売上量!$261:$280,MATCH($A121,年度・店舗別売上量!$A$261:$A$280,0),MATCH(K$120,年度・店舗別売上量!$261:$261,0)),0)</f>
        <v>0</v>
      </c>
      <c r="L121" s="22">
        <f>IFERROR(INDEX(年度・店舗別売上量!$261:$280,MATCH($A121,年度・店舗別売上量!$A$261:$A$280,0),MATCH(L$120,年度・店舗別売上量!$261:$261,0)),0)</f>
        <v>0</v>
      </c>
      <c r="M121" s="22">
        <f>IFERROR(INDEX(年度・店舗別売上量!$261:$280,MATCH($A121,年度・店舗別売上量!$A$261:$A$280,0),MATCH(M$120,年度・店舗別売上量!$261:$261,0)),0)</f>
        <v>0</v>
      </c>
      <c r="N121" s="22">
        <f>IFERROR(INDEX(年度・店舗別売上量!$261:$280,MATCH($A121,年度・店舗別売上量!$A$261:$A$280,0),MATCH(N$120,年度・店舗別売上量!$261:$261,0)),0)</f>
        <v>0</v>
      </c>
      <c r="O121" s="22">
        <f>IFERROR(INDEX(年度・店舗別売上量!$261:$280,MATCH($A121,年度・店舗別売上量!$A$261:$A$280,0),MATCH(O$120,年度・店舗別売上量!$261:$261,0)),0)</f>
        <v>0</v>
      </c>
      <c r="P121" s="22">
        <f>IFERROR(INDEX(年度・店舗別売上量!$261:$280,MATCH($A121,年度・店舗別売上量!$A$261:$A$280,0),MATCH(P$120,年度・店舗別売上量!$261:$261,0)),0)</f>
        <v>0</v>
      </c>
      <c r="Q121" s="22">
        <f>IFERROR(INDEX(年度・店舗別売上量!$261:$280,MATCH($A121,年度・店舗別売上量!$A$261:$A$280,0),MATCH(Q$120,年度・店舗別売上量!$261:$261,0)),0)</f>
        <v>0</v>
      </c>
      <c r="R121" s="22">
        <f>IFERROR(INDEX(年度・店舗別売上量!$261:$280,MATCH($A121,年度・店舗別売上量!$A$261:$A$280,0),MATCH(R$120,年度・店舗別売上量!$261:$261,0)),0)</f>
        <v>0</v>
      </c>
      <c r="S121" s="22">
        <f>IFERROR(INDEX(年度・店舗別売上量!$261:$280,MATCH($A121,年度・店舗別売上量!$A$261:$A$280,0),MATCH(S$120,年度・店舗別売上量!$261:$261,0)),0)</f>
        <v>0</v>
      </c>
      <c r="T121" s="22">
        <f>IFERROR(INDEX(年度・店舗別売上量!$261:$280,MATCH($A121,年度・店舗別売上量!$A$261:$A$280,0),MATCH(T$120,年度・店舗別売上量!$261:$261,0)),0)</f>
        <v>0</v>
      </c>
      <c r="U121" s="22">
        <f>IFERROR(INDEX(年度・店舗別売上量!$261:$280,MATCH($A121,年度・店舗別売上量!$A$261:$A$280,0),MATCH(U$120,年度・店舗別売上量!$261:$261,0)),0)</f>
        <v>0</v>
      </c>
      <c r="V121" s="22">
        <f>IFERROR(INDEX(年度・店舗別売上量!$261:$280,MATCH($A121,年度・店舗別売上量!$A$261:$A$280,0),MATCH(V$120,年度・店舗別売上量!$261:$261,0)),0)</f>
        <v>0</v>
      </c>
    </row>
    <row r="122" spans="1:22">
      <c r="A122" t="s">
        <v>301</v>
      </c>
      <c r="B122" s="22">
        <f>IFERROR(INDEX(年度・店舗別売上量!$261:$280,MATCH($A122,年度・店舗別売上量!$A$261:$A$280,0),MATCH(B$120,年度・店舗別売上量!$261:$261,0)),0)</f>
        <v>0</v>
      </c>
      <c r="C122" s="22">
        <f>IFERROR(INDEX(年度・店舗別売上量!$261:$280,MATCH($A122,年度・店舗別売上量!$A$261:$A$280,0),MATCH(C$120,年度・店舗別売上量!$261:$261,0)),0)</f>
        <v>0</v>
      </c>
      <c r="D122" s="22">
        <f>IFERROR(INDEX(年度・店舗別売上量!$261:$280,MATCH($A122,年度・店舗別売上量!$A$261:$A$280,0),MATCH(D$120,年度・店舗別売上量!$261:$261,0)),0)</f>
        <v>0</v>
      </c>
      <c r="E122" s="22">
        <f>IFERROR(INDEX(年度・店舗別売上量!$261:$280,MATCH($A122,年度・店舗別売上量!$A$261:$A$280,0),MATCH(E$120,年度・店舗別売上量!$261:$261,0)),0)</f>
        <v>0</v>
      </c>
      <c r="F122" s="22">
        <f>IFERROR(INDEX(年度・店舗別売上量!$261:$280,MATCH($A122,年度・店舗別売上量!$A$261:$A$280,0),MATCH(F$120,年度・店舗別売上量!$261:$261,0)),0)</f>
        <v>0</v>
      </c>
      <c r="G122" s="22">
        <f>IFERROR(INDEX(年度・店舗別売上量!$261:$280,MATCH($A122,年度・店舗別売上量!$A$261:$A$280,0),MATCH(G$120,年度・店舗別売上量!$261:$261,0)),0)</f>
        <v>0</v>
      </c>
      <c r="H122" s="22">
        <f>IFERROR(INDEX(年度・店舗別売上量!$261:$280,MATCH($A122,年度・店舗別売上量!$A$261:$A$280,0),MATCH(H$120,年度・店舗別売上量!$261:$261,0)),0)</f>
        <v>0</v>
      </c>
      <c r="I122" s="22">
        <f>IFERROR(INDEX(年度・店舗別売上量!$261:$280,MATCH($A122,年度・店舗別売上量!$A$261:$A$280,0),MATCH(I$120,年度・店舗別売上量!$261:$261,0)),0)</f>
        <v>0</v>
      </c>
      <c r="J122" s="22">
        <f>IFERROR(INDEX(年度・店舗別売上量!$261:$280,MATCH($A122,年度・店舗別売上量!$A$261:$A$280,0),MATCH(J$120,年度・店舗別売上量!$261:$261,0)),0)</f>
        <v>0</v>
      </c>
      <c r="K122" s="22">
        <f>IFERROR(INDEX(年度・店舗別売上量!$261:$280,MATCH($A122,年度・店舗別売上量!$A$261:$A$280,0),MATCH(K$120,年度・店舗別売上量!$261:$261,0)),0)</f>
        <v>0</v>
      </c>
      <c r="L122" s="22">
        <f>IFERROR(INDEX(年度・店舗別売上量!$261:$280,MATCH($A122,年度・店舗別売上量!$A$261:$A$280,0),MATCH(L$120,年度・店舗別売上量!$261:$261,0)),0)</f>
        <v>0</v>
      </c>
      <c r="M122" s="22">
        <f>IFERROR(INDEX(年度・店舗別売上量!$261:$280,MATCH($A122,年度・店舗別売上量!$A$261:$A$280,0),MATCH(M$120,年度・店舗別売上量!$261:$261,0)),0)</f>
        <v>0</v>
      </c>
      <c r="N122" s="22">
        <f>IFERROR(INDEX(年度・店舗別売上量!$261:$280,MATCH($A122,年度・店舗別売上量!$A$261:$A$280,0),MATCH(N$120,年度・店舗別売上量!$261:$261,0)),0)</f>
        <v>0</v>
      </c>
      <c r="O122" s="22">
        <f>IFERROR(INDEX(年度・店舗別売上量!$261:$280,MATCH($A122,年度・店舗別売上量!$A$261:$A$280,0),MATCH(O$120,年度・店舗別売上量!$261:$261,0)),0)</f>
        <v>0</v>
      </c>
      <c r="P122" s="22">
        <f>IFERROR(INDEX(年度・店舗別売上量!$261:$280,MATCH($A122,年度・店舗別売上量!$A$261:$A$280,0),MATCH(P$120,年度・店舗別売上量!$261:$261,0)),0)</f>
        <v>0</v>
      </c>
      <c r="Q122" s="22">
        <f>IFERROR(INDEX(年度・店舗別売上量!$261:$280,MATCH($A122,年度・店舗別売上量!$A$261:$A$280,0),MATCH(Q$120,年度・店舗別売上量!$261:$261,0)),0)</f>
        <v>0</v>
      </c>
      <c r="R122" s="22">
        <f>IFERROR(INDEX(年度・店舗別売上量!$261:$280,MATCH($A122,年度・店舗別売上量!$A$261:$A$280,0),MATCH(R$120,年度・店舗別売上量!$261:$261,0)),0)</f>
        <v>0</v>
      </c>
      <c r="S122" s="22">
        <f>IFERROR(INDEX(年度・店舗別売上量!$261:$280,MATCH($A122,年度・店舗別売上量!$A$261:$A$280,0),MATCH(S$120,年度・店舗別売上量!$261:$261,0)),0)</f>
        <v>0</v>
      </c>
      <c r="T122" s="22">
        <f>IFERROR(INDEX(年度・店舗別売上量!$261:$280,MATCH($A122,年度・店舗別売上量!$A$261:$A$280,0),MATCH(T$120,年度・店舗別売上量!$261:$261,0)),0)</f>
        <v>0</v>
      </c>
      <c r="U122" s="22">
        <f>IFERROR(INDEX(年度・店舗別売上量!$261:$280,MATCH($A122,年度・店舗別売上量!$A$261:$A$280,0),MATCH(U$120,年度・店舗別売上量!$261:$261,0)),0)</f>
        <v>0</v>
      </c>
      <c r="V122" s="22">
        <f>IFERROR(INDEX(年度・店舗別売上量!$261:$280,MATCH($A122,年度・店舗別売上量!$A$261:$A$280,0),MATCH(V$120,年度・店舗別売上量!$261:$261,0)),0)</f>
        <v>0</v>
      </c>
    </row>
    <row r="123" spans="1:22">
      <c r="A123" t="s">
        <v>302</v>
      </c>
      <c r="B123" s="22">
        <f>IFERROR(INDEX(年度・店舗別売上量!$261:$280,MATCH($A123,年度・店舗別売上量!$A$261:$A$280,0),MATCH(B$120,年度・店舗別売上量!$261:$261,0)),0)</f>
        <v>0</v>
      </c>
      <c r="C123" s="22">
        <f>IFERROR(INDEX(年度・店舗別売上量!$261:$280,MATCH($A123,年度・店舗別売上量!$A$261:$A$280,0),MATCH(C$120,年度・店舗別売上量!$261:$261,0)),0)</f>
        <v>0</v>
      </c>
      <c r="D123" s="22">
        <f>IFERROR(INDEX(年度・店舗別売上量!$261:$280,MATCH($A123,年度・店舗別売上量!$A$261:$A$280,0),MATCH(D$120,年度・店舗別売上量!$261:$261,0)),0)</f>
        <v>0</v>
      </c>
      <c r="E123" s="22">
        <f>IFERROR(INDEX(年度・店舗別売上量!$261:$280,MATCH($A123,年度・店舗別売上量!$A$261:$A$280,0),MATCH(E$120,年度・店舗別売上量!$261:$261,0)),0)</f>
        <v>0</v>
      </c>
      <c r="F123" s="22">
        <f>IFERROR(INDEX(年度・店舗別売上量!$261:$280,MATCH($A123,年度・店舗別売上量!$A$261:$A$280,0),MATCH(F$120,年度・店舗別売上量!$261:$261,0)),0)</f>
        <v>0</v>
      </c>
      <c r="G123" s="22">
        <f>IFERROR(INDEX(年度・店舗別売上量!$261:$280,MATCH($A123,年度・店舗別売上量!$A$261:$A$280,0),MATCH(G$120,年度・店舗別売上量!$261:$261,0)),0)</f>
        <v>0</v>
      </c>
      <c r="H123" s="22">
        <f>IFERROR(INDEX(年度・店舗別売上量!$261:$280,MATCH($A123,年度・店舗別売上量!$A$261:$A$280,0),MATCH(H$120,年度・店舗別売上量!$261:$261,0)),0)</f>
        <v>0</v>
      </c>
      <c r="I123" s="22">
        <f>IFERROR(INDEX(年度・店舗別売上量!$261:$280,MATCH($A123,年度・店舗別売上量!$A$261:$A$280,0),MATCH(I$120,年度・店舗別売上量!$261:$261,0)),0)</f>
        <v>0</v>
      </c>
      <c r="J123" s="22">
        <f>IFERROR(INDEX(年度・店舗別売上量!$261:$280,MATCH($A123,年度・店舗別売上量!$A$261:$A$280,0),MATCH(J$120,年度・店舗別売上量!$261:$261,0)),0)</f>
        <v>0</v>
      </c>
      <c r="K123" s="22">
        <f>IFERROR(INDEX(年度・店舗別売上量!$261:$280,MATCH($A123,年度・店舗別売上量!$A$261:$A$280,0),MATCH(K$120,年度・店舗別売上量!$261:$261,0)),0)</f>
        <v>0</v>
      </c>
      <c r="L123" s="22">
        <f>IFERROR(INDEX(年度・店舗別売上量!$261:$280,MATCH($A123,年度・店舗別売上量!$A$261:$A$280,0),MATCH(L$120,年度・店舗別売上量!$261:$261,0)),0)</f>
        <v>0</v>
      </c>
      <c r="M123" s="22">
        <f>IFERROR(INDEX(年度・店舗別売上量!$261:$280,MATCH($A123,年度・店舗別売上量!$A$261:$A$280,0),MATCH(M$120,年度・店舗別売上量!$261:$261,0)),0)</f>
        <v>0</v>
      </c>
      <c r="N123" s="22">
        <f>IFERROR(INDEX(年度・店舗別売上量!$261:$280,MATCH($A123,年度・店舗別売上量!$A$261:$A$280,0),MATCH(N$120,年度・店舗別売上量!$261:$261,0)),0)</f>
        <v>0</v>
      </c>
      <c r="O123" s="22">
        <f>IFERROR(INDEX(年度・店舗別売上量!$261:$280,MATCH($A123,年度・店舗別売上量!$A$261:$A$280,0),MATCH(O$120,年度・店舗別売上量!$261:$261,0)),0)</f>
        <v>0</v>
      </c>
      <c r="P123" s="22">
        <f>IFERROR(INDEX(年度・店舗別売上量!$261:$280,MATCH($A123,年度・店舗別売上量!$A$261:$A$280,0),MATCH(P$120,年度・店舗別売上量!$261:$261,0)),0)</f>
        <v>0</v>
      </c>
      <c r="Q123" s="22">
        <f>IFERROR(INDEX(年度・店舗別売上量!$261:$280,MATCH($A123,年度・店舗別売上量!$A$261:$A$280,0),MATCH(Q$120,年度・店舗別売上量!$261:$261,0)),0)</f>
        <v>0</v>
      </c>
      <c r="R123" s="22">
        <f>IFERROR(INDEX(年度・店舗別売上量!$261:$280,MATCH($A123,年度・店舗別売上量!$A$261:$A$280,0),MATCH(R$120,年度・店舗別売上量!$261:$261,0)),0)</f>
        <v>0</v>
      </c>
      <c r="S123" s="22">
        <f>IFERROR(INDEX(年度・店舗別売上量!$261:$280,MATCH($A123,年度・店舗別売上量!$A$261:$A$280,0),MATCH(S$120,年度・店舗別売上量!$261:$261,0)),0)</f>
        <v>0</v>
      </c>
      <c r="T123" s="22">
        <f>IFERROR(INDEX(年度・店舗別売上量!$261:$280,MATCH($A123,年度・店舗別売上量!$A$261:$A$280,0),MATCH(T$120,年度・店舗別売上量!$261:$261,0)),0)</f>
        <v>0</v>
      </c>
      <c r="U123" s="22">
        <f>IFERROR(INDEX(年度・店舗別売上量!$261:$280,MATCH($A123,年度・店舗別売上量!$A$261:$A$280,0),MATCH(U$120,年度・店舗別売上量!$261:$261,0)),0)</f>
        <v>0</v>
      </c>
      <c r="V123" s="22">
        <f>IFERROR(INDEX(年度・店舗別売上量!$261:$280,MATCH($A123,年度・店舗別売上量!$A$261:$A$280,0),MATCH(V$120,年度・店舗別売上量!$261:$261,0)),0)</f>
        <v>0</v>
      </c>
    </row>
    <row r="124" spans="1:22">
      <c r="A124" t="s">
        <v>308</v>
      </c>
      <c r="B124" s="22">
        <f>B121</f>
        <v>0</v>
      </c>
      <c r="C124" s="22">
        <f>C121</f>
        <v>0</v>
      </c>
      <c r="D124" s="22">
        <f>D121</f>
        <v>0</v>
      </c>
      <c r="E124" s="22">
        <f>SUM(E122:E123)</f>
        <v>0</v>
      </c>
      <c r="F124" s="22">
        <f t="shared" ref="F124:V124" si="11">SUM(F122:F123)</f>
        <v>0</v>
      </c>
      <c r="G124" s="22">
        <f t="shared" si="11"/>
        <v>0</v>
      </c>
      <c r="H124" s="22">
        <f t="shared" si="11"/>
        <v>0</v>
      </c>
      <c r="I124" s="22">
        <f t="shared" si="11"/>
        <v>0</v>
      </c>
      <c r="J124" s="22">
        <f t="shared" si="11"/>
        <v>0</v>
      </c>
      <c r="K124" s="22">
        <f t="shared" si="11"/>
        <v>0</v>
      </c>
      <c r="L124" s="22">
        <f t="shared" si="11"/>
        <v>0</v>
      </c>
      <c r="M124" s="22">
        <f t="shared" si="11"/>
        <v>0</v>
      </c>
      <c r="N124" s="22">
        <f t="shared" si="11"/>
        <v>0</v>
      </c>
      <c r="O124" s="22">
        <f t="shared" si="11"/>
        <v>0</v>
      </c>
      <c r="P124" s="22">
        <f t="shared" si="11"/>
        <v>0</v>
      </c>
      <c r="Q124" s="22">
        <f t="shared" si="11"/>
        <v>0</v>
      </c>
      <c r="R124" s="22">
        <f t="shared" si="11"/>
        <v>0</v>
      </c>
      <c r="S124" s="22">
        <f t="shared" si="11"/>
        <v>0</v>
      </c>
      <c r="T124" s="22">
        <f t="shared" si="11"/>
        <v>0</v>
      </c>
      <c r="U124" s="22">
        <f t="shared" si="11"/>
        <v>0</v>
      </c>
      <c r="V124" s="22">
        <f t="shared" si="11"/>
        <v>0</v>
      </c>
    </row>
    <row r="125" spans="1:22">
      <c r="A125" t="s">
        <v>303</v>
      </c>
      <c r="B125" s="22">
        <f>IFERROR(INDEX(年度・店舗別売上量!$261:$280,MATCH($A125,年度・店舗別売上量!$A$261:$A$280,0),MATCH(B$120,年度・店舗別売上量!$261:$261,0)),0)</f>
        <v>0</v>
      </c>
      <c r="C125" s="22">
        <f>IFERROR(INDEX(年度・店舗別売上量!$261:$280,MATCH($A125,年度・店舗別売上量!$A$261:$A$280,0),MATCH(C$120,年度・店舗別売上量!$261:$261,0)),0)</f>
        <v>0</v>
      </c>
      <c r="D125" s="22">
        <f>IFERROR(INDEX(年度・店舗別売上量!$261:$280,MATCH($A125,年度・店舗別売上量!$A$261:$A$280,0),MATCH(D$120,年度・店舗別売上量!$261:$261,0)),0)</f>
        <v>0</v>
      </c>
      <c r="E125" s="22">
        <f>IFERROR(INDEX(年度・店舗別売上量!$261:$280,MATCH($A125,年度・店舗別売上量!$A$261:$A$280,0),MATCH(E$120,年度・店舗別売上量!$261:$261,0)),0)</f>
        <v>0</v>
      </c>
      <c r="F125" s="22">
        <f>IFERROR(INDEX(年度・店舗別売上量!$261:$280,MATCH($A125,年度・店舗別売上量!$A$261:$A$280,0),MATCH(F$120,年度・店舗別売上量!$261:$261,0)),0)</f>
        <v>0</v>
      </c>
      <c r="G125" s="22">
        <f>IFERROR(INDEX(年度・店舗別売上量!$261:$280,MATCH($A125,年度・店舗別売上量!$A$261:$A$280,0),MATCH(G$120,年度・店舗別売上量!$261:$261,0)),0)</f>
        <v>0</v>
      </c>
      <c r="H125" s="22">
        <f>IFERROR(INDEX(年度・店舗別売上量!$261:$280,MATCH($A125,年度・店舗別売上量!$A$261:$A$280,0),MATCH(H$120,年度・店舗別売上量!$261:$261,0)),0)</f>
        <v>0</v>
      </c>
      <c r="I125" s="22">
        <f>IFERROR(INDEX(年度・店舗別売上量!$261:$280,MATCH($A125,年度・店舗別売上量!$A$261:$A$280,0),MATCH(I$120,年度・店舗別売上量!$261:$261,0)),0)</f>
        <v>0</v>
      </c>
      <c r="J125" s="22">
        <f>IFERROR(INDEX(年度・店舗別売上量!$261:$280,MATCH($A125,年度・店舗別売上量!$A$261:$A$280,0),MATCH(J$120,年度・店舗別売上量!$261:$261,0)),0)</f>
        <v>0</v>
      </c>
      <c r="K125" s="22">
        <f>IFERROR(INDEX(年度・店舗別売上量!$261:$280,MATCH($A125,年度・店舗別売上量!$A$261:$A$280,0),MATCH(K$120,年度・店舗別売上量!$261:$261,0)),0)</f>
        <v>0</v>
      </c>
      <c r="L125" s="22">
        <f>IFERROR(INDEX(年度・店舗別売上量!$261:$280,MATCH($A125,年度・店舗別売上量!$A$261:$A$280,0),MATCH(L$120,年度・店舗別売上量!$261:$261,0)),0)</f>
        <v>0</v>
      </c>
      <c r="M125" s="22">
        <f>IFERROR(INDEX(年度・店舗別売上量!$261:$280,MATCH($A125,年度・店舗別売上量!$A$261:$A$280,0),MATCH(M$120,年度・店舗別売上量!$261:$261,0)),0)</f>
        <v>0</v>
      </c>
      <c r="N125" s="22">
        <f>IFERROR(INDEX(年度・店舗別売上量!$261:$280,MATCH($A125,年度・店舗別売上量!$A$261:$A$280,0),MATCH(N$120,年度・店舗別売上量!$261:$261,0)),0)</f>
        <v>0</v>
      </c>
      <c r="O125" s="22">
        <f>IFERROR(INDEX(年度・店舗別売上量!$261:$280,MATCH($A125,年度・店舗別売上量!$A$261:$A$280,0),MATCH(O$120,年度・店舗別売上量!$261:$261,0)),0)</f>
        <v>0</v>
      </c>
      <c r="P125" s="22">
        <f>IFERROR(INDEX(年度・店舗別売上量!$261:$280,MATCH($A125,年度・店舗別売上量!$A$261:$A$280,0),MATCH(P$120,年度・店舗別売上量!$261:$261,0)),0)</f>
        <v>0</v>
      </c>
      <c r="Q125" s="22">
        <f>IFERROR(INDEX(年度・店舗別売上量!$261:$280,MATCH($A125,年度・店舗別売上量!$A$261:$A$280,0),MATCH(Q$120,年度・店舗別売上量!$261:$261,0)),0)</f>
        <v>0</v>
      </c>
      <c r="R125" s="22">
        <f>IFERROR(INDEX(年度・店舗別売上量!$261:$280,MATCH($A125,年度・店舗別売上量!$A$261:$A$280,0),MATCH(R$120,年度・店舗別売上量!$261:$261,0)),0)</f>
        <v>0</v>
      </c>
      <c r="S125" s="22">
        <f>IFERROR(INDEX(年度・店舗別売上量!$261:$280,MATCH($A125,年度・店舗別売上量!$A$261:$A$280,0),MATCH(S$120,年度・店舗別売上量!$261:$261,0)),0)</f>
        <v>0</v>
      </c>
      <c r="T125" s="22">
        <f>IFERROR(INDEX(年度・店舗別売上量!$261:$280,MATCH($A125,年度・店舗別売上量!$A$261:$A$280,0),MATCH(T$120,年度・店舗別売上量!$261:$261,0)),0)</f>
        <v>0</v>
      </c>
      <c r="U125" s="22">
        <f>IFERROR(INDEX(年度・店舗別売上量!$261:$280,MATCH($A125,年度・店舗別売上量!$A$261:$A$280,0),MATCH(U$120,年度・店舗別売上量!$261:$261,0)),0)</f>
        <v>0</v>
      </c>
      <c r="V125" s="22">
        <f>IFERROR(INDEX(年度・店舗別売上量!$261:$280,MATCH($A125,年度・店舗別売上量!$A$261:$A$280,0),MATCH(V$120,年度・店舗別売上量!$261:$261,0)),0)</f>
        <v>0</v>
      </c>
    </row>
    <row r="126" spans="1:22">
      <c r="A126" t="s">
        <v>304</v>
      </c>
      <c r="B126" s="22">
        <f>IFERROR(INDEX(年度・店舗別売上量!$261:$280,MATCH($A126,年度・店舗別売上量!$A$261:$A$280,0),MATCH(B$120,年度・店舗別売上量!$261:$261,0)),0)</f>
        <v>0</v>
      </c>
      <c r="C126" s="22">
        <f>IFERROR(INDEX(年度・店舗別売上量!$261:$280,MATCH($A126,年度・店舗別売上量!$A$261:$A$280,0),MATCH(C$120,年度・店舗別売上量!$261:$261,0)),0)</f>
        <v>0</v>
      </c>
      <c r="D126" s="22">
        <f>IFERROR(INDEX(年度・店舗別売上量!$261:$280,MATCH($A126,年度・店舗別売上量!$A$261:$A$280,0),MATCH(D$120,年度・店舗別売上量!$261:$261,0)),0)</f>
        <v>0</v>
      </c>
      <c r="E126" s="22">
        <f>IFERROR(INDEX(年度・店舗別売上量!$261:$280,MATCH($A126,年度・店舗別売上量!$A$261:$A$280,0),MATCH(E$120,年度・店舗別売上量!$261:$261,0)),0)</f>
        <v>0</v>
      </c>
      <c r="F126" s="22">
        <f>IFERROR(INDEX(年度・店舗別売上量!$261:$280,MATCH($A126,年度・店舗別売上量!$A$261:$A$280,0),MATCH(F$120,年度・店舗別売上量!$261:$261,0)),0)</f>
        <v>0</v>
      </c>
      <c r="G126" s="22">
        <f>IFERROR(INDEX(年度・店舗別売上量!$261:$280,MATCH($A126,年度・店舗別売上量!$A$261:$A$280,0),MATCH(G$120,年度・店舗別売上量!$261:$261,0)),0)</f>
        <v>0</v>
      </c>
      <c r="H126" s="22">
        <f>IFERROR(INDEX(年度・店舗別売上量!$261:$280,MATCH($A126,年度・店舗別売上量!$A$261:$A$280,0),MATCH(H$120,年度・店舗別売上量!$261:$261,0)),0)</f>
        <v>0</v>
      </c>
      <c r="I126" s="22">
        <f>IFERROR(INDEX(年度・店舗別売上量!$261:$280,MATCH($A126,年度・店舗別売上量!$A$261:$A$280,0),MATCH(I$120,年度・店舗別売上量!$261:$261,0)),0)</f>
        <v>0</v>
      </c>
      <c r="J126" s="22">
        <f>IFERROR(INDEX(年度・店舗別売上量!$261:$280,MATCH($A126,年度・店舗別売上量!$A$261:$A$280,0),MATCH(J$120,年度・店舗別売上量!$261:$261,0)),0)</f>
        <v>0</v>
      </c>
      <c r="K126" s="22">
        <f>IFERROR(INDEX(年度・店舗別売上量!$261:$280,MATCH($A126,年度・店舗別売上量!$A$261:$A$280,0),MATCH(K$120,年度・店舗別売上量!$261:$261,0)),0)</f>
        <v>0</v>
      </c>
      <c r="L126" s="22">
        <f>IFERROR(INDEX(年度・店舗別売上量!$261:$280,MATCH($A126,年度・店舗別売上量!$A$261:$A$280,0),MATCH(L$120,年度・店舗別売上量!$261:$261,0)),0)</f>
        <v>0</v>
      </c>
      <c r="M126" s="22">
        <f>IFERROR(INDEX(年度・店舗別売上量!$261:$280,MATCH($A126,年度・店舗別売上量!$A$261:$A$280,0),MATCH(M$120,年度・店舗別売上量!$261:$261,0)),0)</f>
        <v>0</v>
      </c>
      <c r="N126" s="22">
        <f>IFERROR(INDEX(年度・店舗別売上量!$261:$280,MATCH($A126,年度・店舗別売上量!$A$261:$A$280,0),MATCH(N$120,年度・店舗別売上量!$261:$261,0)),0)</f>
        <v>0</v>
      </c>
      <c r="O126" s="22">
        <f>IFERROR(INDEX(年度・店舗別売上量!$261:$280,MATCH($A126,年度・店舗別売上量!$A$261:$A$280,0),MATCH(O$120,年度・店舗別売上量!$261:$261,0)),0)</f>
        <v>0</v>
      </c>
      <c r="P126" s="22">
        <f>IFERROR(INDEX(年度・店舗別売上量!$261:$280,MATCH($A126,年度・店舗別売上量!$A$261:$A$280,0),MATCH(P$120,年度・店舗別売上量!$261:$261,0)),0)</f>
        <v>0</v>
      </c>
      <c r="Q126" s="22">
        <f>IFERROR(INDEX(年度・店舗別売上量!$261:$280,MATCH($A126,年度・店舗別売上量!$A$261:$A$280,0),MATCH(Q$120,年度・店舗別売上量!$261:$261,0)),0)</f>
        <v>0</v>
      </c>
      <c r="R126" s="22">
        <f>IFERROR(INDEX(年度・店舗別売上量!$261:$280,MATCH($A126,年度・店舗別売上量!$A$261:$A$280,0),MATCH(R$120,年度・店舗別売上量!$261:$261,0)),0)</f>
        <v>0</v>
      </c>
      <c r="S126" s="22">
        <f>IFERROR(INDEX(年度・店舗別売上量!$261:$280,MATCH($A126,年度・店舗別売上量!$A$261:$A$280,0),MATCH(S$120,年度・店舗別売上量!$261:$261,0)),0)</f>
        <v>0</v>
      </c>
      <c r="T126" s="22">
        <f>IFERROR(INDEX(年度・店舗別売上量!$261:$280,MATCH($A126,年度・店舗別売上量!$A$261:$A$280,0),MATCH(T$120,年度・店舗別売上量!$261:$261,0)),0)</f>
        <v>0</v>
      </c>
      <c r="U126" s="22">
        <f>IFERROR(INDEX(年度・店舗別売上量!$261:$280,MATCH($A126,年度・店舗別売上量!$A$261:$A$280,0),MATCH(U$120,年度・店舗別売上量!$261:$261,0)),0)</f>
        <v>0</v>
      </c>
      <c r="V126" s="22">
        <f>IFERROR(INDEX(年度・店舗別売上量!$261:$280,MATCH($A126,年度・店舗別売上量!$A$261:$A$280,0),MATCH(V$120,年度・店舗別売上量!$261:$261,0)),0)</f>
        <v>0</v>
      </c>
    </row>
    <row r="127" spans="1:22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</row>
    <row r="128" spans="1:22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</row>
    <row r="129" spans="1:22">
      <c r="A129" t="s">
        <v>306</v>
      </c>
      <c r="B129" s="22">
        <f>IFERROR(INDEX(年度・店舗別売上量!$261:$280,MATCH($A129,年度・店舗別売上量!$A$261:$A$280,0),MATCH(B$120,年度・店舗別売上量!$261:$261,0)),0)</f>
        <v>0</v>
      </c>
      <c r="C129" s="22">
        <f>IFERROR(INDEX(年度・店舗別売上量!$261:$280,MATCH($A129,年度・店舗別売上量!$A$261:$A$280,0),MATCH(C$120,年度・店舗別売上量!$261:$261,0)),0)</f>
        <v>0</v>
      </c>
      <c r="D129" s="22">
        <f>IFERROR(INDEX(年度・店舗別売上量!$261:$280,MATCH($A129,年度・店舗別売上量!$A$261:$A$280,0),MATCH(D$120,年度・店舗別売上量!$261:$261,0)),0)</f>
        <v>0</v>
      </c>
      <c r="E129" s="22">
        <f>IFERROR(INDEX(年度・店舗別売上量!$261:$280,MATCH($A129,年度・店舗別売上量!$A$261:$A$280,0),MATCH(E$120,年度・店舗別売上量!$261:$261,0)),0)</f>
        <v>0</v>
      </c>
      <c r="F129" s="22">
        <f>IFERROR(INDEX(年度・店舗別売上量!$261:$280,MATCH($A129,年度・店舗別売上量!$A$261:$A$280,0),MATCH(F$120,年度・店舗別売上量!$261:$261,0)),0)</f>
        <v>0</v>
      </c>
      <c r="G129" s="22">
        <f>IFERROR(INDEX(年度・店舗別売上量!$261:$280,MATCH($A129,年度・店舗別売上量!$A$261:$A$280,0),MATCH(G$120,年度・店舗別売上量!$261:$261,0)),0)</f>
        <v>0</v>
      </c>
      <c r="H129" s="22">
        <f>IFERROR(INDEX(年度・店舗別売上量!$261:$280,MATCH($A129,年度・店舗別売上量!$A$261:$A$280,0),MATCH(H$120,年度・店舗別売上量!$261:$261,0)),0)</f>
        <v>0</v>
      </c>
      <c r="I129" s="22">
        <f>IFERROR(INDEX(年度・店舗別売上量!$261:$280,MATCH($A129,年度・店舗別売上量!$A$261:$A$280,0),MATCH(I$120,年度・店舗別売上量!$261:$261,0)),0)</f>
        <v>0</v>
      </c>
      <c r="J129" s="22">
        <f>IFERROR(INDEX(年度・店舗別売上量!$261:$280,MATCH($A129,年度・店舗別売上量!$A$261:$A$280,0),MATCH(J$120,年度・店舗別売上量!$261:$261,0)),0)</f>
        <v>0</v>
      </c>
      <c r="K129" s="22">
        <f>IFERROR(INDEX(年度・店舗別売上量!$261:$280,MATCH($A129,年度・店舗別売上量!$A$261:$A$280,0),MATCH(K$120,年度・店舗別売上量!$261:$261,0)),0)</f>
        <v>0</v>
      </c>
      <c r="L129" s="22">
        <f>IFERROR(INDEX(年度・店舗別売上量!$261:$280,MATCH($A129,年度・店舗別売上量!$A$261:$A$280,0),MATCH(L$120,年度・店舗別売上量!$261:$261,0)),0)</f>
        <v>0</v>
      </c>
      <c r="M129" s="22">
        <f>IFERROR(INDEX(年度・店舗別売上量!$261:$280,MATCH($A129,年度・店舗別売上量!$A$261:$A$280,0),MATCH(M$120,年度・店舗別売上量!$261:$261,0)),0)</f>
        <v>0</v>
      </c>
      <c r="N129" s="22">
        <f>IFERROR(INDEX(年度・店舗別売上量!$261:$280,MATCH($A129,年度・店舗別売上量!$A$261:$A$280,0),MATCH(N$120,年度・店舗別売上量!$261:$261,0)),0)</f>
        <v>0</v>
      </c>
      <c r="O129" s="22">
        <f>IFERROR(INDEX(年度・店舗別売上量!$261:$280,MATCH($A129,年度・店舗別売上量!$A$261:$A$280,0),MATCH(O$120,年度・店舗別売上量!$261:$261,0)),0)</f>
        <v>0</v>
      </c>
      <c r="P129" s="22">
        <f>IFERROR(INDEX(年度・店舗別売上量!$261:$280,MATCH($A129,年度・店舗別売上量!$A$261:$A$280,0),MATCH(P$120,年度・店舗別売上量!$261:$261,0)),0)</f>
        <v>0</v>
      </c>
      <c r="Q129" s="22">
        <f>IFERROR(INDEX(年度・店舗別売上量!$261:$280,MATCH($A129,年度・店舗別売上量!$A$261:$A$280,0),MATCH(Q$120,年度・店舗別売上量!$261:$261,0)),0)</f>
        <v>0</v>
      </c>
      <c r="R129" s="22">
        <f>IFERROR(INDEX(年度・店舗別売上量!$261:$280,MATCH($A129,年度・店舗別売上量!$A$261:$A$280,0),MATCH(R$120,年度・店舗別売上量!$261:$261,0)),0)</f>
        <v>0</v>
      </c>
      <c r="S129" s="22">
        <f>IFERROR(INDEX(年度・店舗別売上量!$261:$280,MATCH($A129,年度・店舗別売上量!$A$261:$A$280,0),MATCH(S$120,年度・店舗別売上量!$261:$261,0)),0)</f>
        <v>0</v>
      </c>
      <c r="T129" s="22">
        <f>IFERROR(INDEX(年度・店舗別売上量!$261:$280,MATCH($A129,年度・店舗別売上量!$A$261:$A$280,0),MATCH(T$120,年度・店舗別売上量!$261:$261,0)),0)</f>
        <v>0</v>
      </c>
      <c r="U129" s="22">
        <f>IFERROR(INDEX(年度・店舗別売上量!$261:$280,MATCH($A129,年度・店舗別売上量!$A$261:$A$280,0),MATCH(U$120,年度・店舗別売上量!$261:$261,0)),0)</f>
        <v>0</v>
      </c>
      <c r="V129" s="22">
        <f>IFERROR(INDEX(年度・店舗別売上量!$261:$280,MATCH($A129,年度・店舗別売上量!$A$261:$A$280,0),MATCH(V$120,年度・店舗別売上量!$261:$261,0)),0)</f>
        <v>0</v>
      </c>
    </row>
    <row r="130" spans="1:22">
      <c r="A130" t="s">
        <v>307</v>
      </c>
      <c r="B130" s="22">
        <f>IFERROR(INDEX(年度・店舗別売上量!$261:$280,MATCH($A130,年度・店舗別売上量!$A$261:$A$280,0),MATCH(B$120,年度・店舗別売上量!$261:$261,0)),0)</f>
        <v>0</v>
      </c>
      <c r="C130" s="22">
        <f>IFERROR(INDEX(年度・店舗別売上量!$261:$280,MATCH($A130,年度・店舗別売上量!$A$261:$A$280,0),MATCH(C$120,年度・店舗別売上量!$261:$261,0)),0)</f>
        <v>0</v>
      </c>
      <c r="D130" s="22">
        <f>IFERROR(INDEX(年度・店舗別売上量!$261:$280,MATCH($A130,年度・店舗別売上量!$A$261:$A$280,0),MATCH(D$120,年度・店舗別売上量!$261:$261,0)),0)</f>
        <v>0</v>
      </c>
      <c r="E130" s="22">
        <f>IFERROR(INDEX(年度・店舗別売上量!$261:$280,MATCH($A130,年度・店舗別売上量!$A$261:$A$280,0),MATCH(E$120,年度・店舗別売上量!$261:$261,0)),0)</f>
        <v>0</v>
      </c>
      <c r="F130" s="22">
        <f>IFERROR(INDEX(年度・店舗別売上量!$261:$280,MATCH($A130,年度・店舗別売上量!$A$261:$A$280,0),MATCH(F$120,年度・店舗別売上量!$261:$261,0)),0)</f>
        <v>0</v>
      </c>
      <c r="G130" s="22">
        <f>IFERROR(INDEX(年度・店舗別売上量!$261:$280,MATCH($A130,年度・店舗別売上量!$A$261:$A$280,0),MATCH(G$120,年度・店舗別売上量!$261:$261,0)),0)</f>
        <v>0</v>
      </c>
      <c r="H130" s="22">
        <f>IFERROR(INDEX(年度・店舗別売上量!$261:$280,MATCH($A130,年度・店舗別売上量!$A$261:$A$280,0),MATCH(H$120,年度・店舗別売上量!$261:$261,0)),0)</f>
        <v>0</v>
      </c>
      <c r="I130" s="22">
        <f>IFERROR(INDEX(年度・店舗別売上量!$261:$280,MATCH($A130,年度・店舗別売上量!$A$261:$A$280,0),MATCH(I$120,年度・店舗別売上量!$261:$261,0)),0)</f>
        <v>0</v>
      </c>
      <c r="J130" s="22">
        <f>IFERROR(INDEX(年度・店舗別売上量!$261:$280,MATCH($A130,年度・店舗別売上量!$A$261:$A$280,0),MATCH(J$120,年度・店舗別売上量!$261:$261,0)),0)</f>
        <v>0</v>
      </c>
      <c r="K130" s="22">
        <f>IFERROR(INDEX(年度・店舗別売上量!$261:$280,MATCH($A130,年度・店舗別売上量!$A$261:$A$280,0),MATCH(K$120,年度・店舗別売上量!$261:$261,0)),0)</f>
        <v>0</v>
      </c>
      <c r="L130" s="22">
        <f>IFERROR(INDEX(年度・店舗別売上量!$261:$280,MATCH($A130,年度・店舗別売上量!$A$261:$A$280,0),MATCH(L$120,年度・店舗別売上量!$261:$261,0)),0)</f>
        <v>0</v>
      </c>
      <c r="M130" s="22">
        <f>IFERROR(INDEX(年度・店舗別売上量!$261:$280,MATCH($A130,年度・店舗別売上量!$A$261:$A$280,0),MATCH(M$120,年度・店舗別売上量!$261:$261,0)),0)</f>
        <v>0</v>
      </c>
      <c r="N130" s="22">
        <f>IFERROR(INDEX(年度・店舗別売上量!$261:$280,MATCH($A130,年度・店舗別売上量!$A$261:$A$280,0),MATCH(N$120,年度・店舗別売上量!$261:$261,0)),0)</f>
        <v>0</v>
      </c>
      <c r="O130" s="22">
        <f>IFERROR(INDEX(年度・店舗別売上量!$261:$280,MATCH($A130,年度・店舗別売上量!$A$261:$A$280,0),MATCH(O$120,年度・店舗別売上量!$261:$261,0)),0)</f>
        <v>0</v>
      </c>
      <c r="P130" s="22">
        <f>IFERROR(INDEX(年度・店舗別売上量!$261:$280,MATCH($A130,年度・店舗別売上量!$A$261:$A$280,0),MATCH(P$120,年度・店舗別売上量!$261:$261,0)),0)</f>
        <v>0</v>
      </c>
      <c r="Q130" s="22">
        <f>IFERROR(INDEX(年度・店舗別売上量!$261:$280,MATCH($A130,年度・店舗別売上量!$A$261:$A$280,0),MATCH(Q$120,年度・店舗別売上量!$261:$261,0)),0)</f>
        <v>0</v>
      </c>
      <c r="R130" s="22">
        <f>IFERROR(INDEX(年度・店舗別売上量!$261:$280,MATCH($A130,年度・店舗別売上量!$A$261:$A$280,0),MATCH(R$120,年度・店舗別売上量!$261:$261,0)),0)</f>
        <v>0</v>
      </c>
      <c r="S130" s="22">
        <f>IFERROR(INDEX(年度・店舗別売上量!$261:$280,MATCH($A130,年度・店舗別売上量!$A$261:$A$280,0),MATCH(S$120,年度・店舗別売上量!$261:$261,0)),0)</f>
        <v>0</v>
      </c>
      <c r="T130" s="22">
        <f>IFERROR(INDEX(年度・店舗別売上量!$261:$280,MATCH($A130,年度・店舗別売上量!$A$261:$A$280,0),MATCH(T$120,年度・店舗別売上量!$261:$261,0)),0)</f>
        <v>0</v>
      </c>
      <c r="U130" s="22">
        <f>IFERROR(INDEX(年度・店舗別売上量!$261:$280,MATCH($A130,年度・店舗別売上量!$A$261:$A$280,0),MATCH(U$120,年度・店舗別売上量!$261:$261,0)),0)</f>
        <v>0</v>
      </c>
      <c r="V130" s="22">
        <f>IFERROR(INDEX(年度・店舗別売上量!$261:$280,MATCH($A130,年度・店舗別売上量!$A$261:$A$280,0),MATCH(V$120,年度・店舗別売上量!$261:$261,0)),0)</f>
        <v>0</v>
      </c>
    </row>
  </sheetData>
  <sheetProtection sheet="1" objects="1" scenarios="1"/>
  <phoneticPr fontId="4"/>
  <pageMargins left="0.7" right="0.7" top="0.75" bottom="0.75" header="0.3" footer="0.3"/>
  <ignoredErrors>
    <ignoredError sqref="B124:V1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5</vt:i4>
      </vt:variant>
    </vt:vector>
  </HeadingPairs>
  <TitlesOfParts>
    <vt:vector size="20" baseType="lpstr">
      <vt:lpstr>操作</vt:lpstr>
      <vt:lpstr>管理</vt:lpstr>
      <vt:lpstr>月別売上報告</vt:lpstr>
      <vt:lpstr>報告計算シート</vt:lpstr>
      <vt:lpstr>月別売上報告pivot</vt:lpstr>
      <vt:lpstr>税務署報告用EC伊那</vt:lpstr>
      <vt:lpstr>税務署報告用アピタ飯田店</vt:lpstr>
      <vt:lpstr>税務署報告用かんてい局松本</vt:lpstr>
      <vt:lpstr>EC伊那酒税計算用</vt:lpstr>
      <vt:lpstr>アピタ飯田店酒税計算用</vt:lpstr>
      <vt:lpstr>かんてい局松本店酒税計算用</vt:lpstr>
      <vt:lpstr>年度・店舗別売上量</vt:lpstr>
      <vt:lpstr>(旧）全店舗税務署報告用</vt:lpstr>
      <vt:lpstr>酒税計算用シート</vt:lpstr>
      <vt:lpstr>酒税集計pivot</vt:lpstr>
      <vt:lpstr>'(旧）全店舗税務署報告用'!Print_Area</vt:lpstr>
      <vt:lpstr>月別売上報告!Print_Area</vt:lpstr>
      <vt:lpstr>税務署報告用EC伊那!Print_Area</vt:lpstr>
      <vt:lpstr>税務署報告用アピタ飯田店!Print_Area</vt:lpstr>
      <vt:lpstr>税務署報告用かんてい局松本!Print_Area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2024-04-07T06:07:28Z</cp:lastPrinted>
  <dcterms:created xsi:type="dcterms:W3CDTF">2024-02-01T07:44:12Z</dcterms:created>
  <dcterms:modified xsi:type="dcterms:W3CDTF">2024-04-07T06:44:48Z</dcterms:modified>
</cp:coreProperties>
</file>